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1760" tabRatio="788"/>
  </bookViews>
  <sheets>
    <sheet name="2019-2020 ELRPT" sheetId="14" r:id="rId1"/>
    <sheet name="Images" sheetId="15" state="veryHidden" r:id="rId2"/>
  </sheets>
  <definedNames>
    <definedName name="Calendar10Month">'2019-2020 ELRPT'!$C$146</definedName>
    <definedName name="Calendar10MonthOption">MATCH(Calendar10Month,Months,0)</definedName>
    <definedName name="Calendar10Year">'2019-2020 ELRPT'!$B$146</definedName>
    <definedName name="Calendar11Month">'2019-2020 ELRPT'!$C$162</definedName>
    <definedName name="Calendar11MonthOption">MATCH(Calendar11Month,Months,0)</definedName>
    <definedName name="Calendar11Year">'2019-2020 ELRPT'!$B$162</definedName>
    <definedName name="Calendar12Month">'2019-2020 ELRPT'!$C$178</definedName>
    <definedName name="Calendar12MonthOption">MATCH(Calendar12Month,Months,0)</definedName>
    <definedName name="Calendar12Year">'2019-2020 ELRPT'!$B$178</definedName>
    <definedName name="Calendar1Month">'2019-2020 ELRPT'!$C$2</definedName>
    <definedName name="Calendar1MonthOption">MATCH(Calendar1Month,Months,0)</definedName>
    <definedName name="Calendar1Year">'2019-2020 ELRPT'!$B$2</definedName>
    <definedName name="Calendar2Month">'2019-2020 ELRPT'!$C$18</definedName>
    <definedName name="Calendar2MonthOption">MATCH(Calendar2Month,Months,0)</definedName>
    <definedName name="Calendar2Year">'2019-2020 ELRPT'!$B$18</definedName>
    <definedName name="Calendar3Month">'2019-2020 ELRPT'!$C$34</definedName>
    <definedName name="Calendar3MonthOption">MATCH(Calendar3Month,Months,0)</definedName>
    <definedName name="Calendar3Year">'2019-2020 ELRPT'!$B$34</definedName>
    <definedName name="Calendar4Month">'2019-2020 ELRPT'!$C$50</definedName>
    <definedName name="Calendar4MonthOption">MATCH(Calendar4Month,Months,0)</definedName>
    <definedName name="Calendar4Year">'2019-2020 ELRPT'!$B$50</definedName>
    <definedName name="Calendar5Month">'2019-2020 ELRPT'!$C$66</definedName>
    <definedName name="Calendar5MonthOption">MATCH(Calendar5Month,Months,0)</definedName>
    <definedName name="Calendar5Year">'2019-2020 ELRPT'!$B$66</definedName>
    <definedName name="Calendar6Month">'2019-2020 ELRPT'!$C$82</definedName>
    <definedName name="Calendar6MonthOption">MATCH(Calendar6Month,Months,0)</definedName>
    <definedName name="Calendar6Year">'2019-2020 ELRPT'!$B$82</definedName>
    <definedName name="Calendar7Month">'2019-2020 ELRPT'!$C$98</definedName>
    <definedName name="Calendar7MonthOption">MATCH(Calendar7Month,Months,0)</definedName>
    <definedName name="Calendar7Year">'2019-2020 ELRPT'!$B$98</definedName>
    <definedName name="Calendar8Month">'2019-2020 ELRPT'!$C$114</definedName>
    <definedName name="Calendar8MonthOption">MATCH(Calendar8Month,Months,0)</definedName>
    <definedName name="Calendar8Year">'2019-2020 ELRPT'!$B$114</definedName>
    <definedName name="Calendar9Month">'2019-2020 ELRPT'!$C$130</definedName>
    <definedName name="Calendar9MonthOption">MATCH(Calendar9Month,Months,0)</definedName>
    <definedName name="Calendar9Year">'2019-2020 ELRPT'!$B$130</definedName>
    <definedName name="ColumnTitleRegion1..H12.1">'2019-2020 ELRPT'!$B$4</definedName>
    <definedName name="ColumnTitleRegion10..H54.1">'2019-2020 ELRPT'!$B$52</definedName>
    <definedName name="ColumnTitleRegion11..C56.1">'2019-2020 ELRPT'!$B$52</definedName>
    <definedName name="ColumnTitleRegion12..D56.1">'2019-2020 ELRPT'!$D$63</definedName>
    <definedName name="ColumnTitleRegion13..H68.1">'2019-2020 ELRPT'!$B$68</definedName>
    <definedName name="ColumnTitleRegion14..C70.1">'2019-2020 ELRPT'!$B$68</definedName>
    <definedName name="ColumnTitleRegion15..D70.1">'2019-2020 ELRPT'!$D$79</definedName>
    <definedName name="ColumnTitleRegion16..H82.1">'2019-2020 ELRPT'!$B$84</definedName>
    <definedName name="ColumnTitleRegion17..C84.1">'2019-2020 ELRPT'!$B$84</definedName>
    <definedName name="ColumnTitleRegion18..D84.1">'2019-2020 ELRPT'!$D$95</definedName>
    <definedName name="ColumnTitleRegion19..H96.1">'2019-2020 ELRPT'!$B$100</definedName>
    <definedName name="ColumnTitleRegion2..C14.1">'2019-2020 ELRPT'!$B$4</definedName>
    <definedName name="ColumnTitleRegion20..C98.1">'2019-2020 ELRPT'!$B$100</definedName>
    <definedName name="ColumnTitleRegion21..D98.1">'2019-2020 ELRPT'!$D$111</definedName>
    <definedName name="ColumnTitleRegion22..H110.1">'2019-2020 ELRPT'!$B$116</definedName>
    <definedName name="ColumnTitleRegion23..C112.1">'2019-2020 ELRPT'!$B$116</definedName>
    <definedName name="ColumnTitleRegion24..D112.1">'2019-2020 ELRPT'!$D$127</definedName>
    <definedName name="ColumnTitleRegion25..H124.1">'2019-2020 ELRPT'!$B$132</definedName>
    <definedName name="ColumnTitleRegion26..C126.1">'2019-2020 ELRPT'!$B$132</definedName>
    <definedName name="ColumnTitleRegion27..D126.1">'2019-2020 ELRPT'!$D$143</definedName>
    <definedName name="ColumnTitleRegion28..H138.1">'2019-2020 ELRPT'!$B$148</definedName>
    <definedName name="ColumnTitleRegion29..C140.1">'2019-2020 ELRPT'!$B$148</definedName>
    <definedName name="ColumnTitleRegion3..D14.1">'2019-2020 ELRPT'!$D$15</definedName>
    <definedName name="ColumnTitleRegion30..D140.1">'2019-2020 ELRPT'!$D$159</definedName>
    <definedName name="ColumnTitleRegion31..H152.1">'2019-2020 ELRPT'!$B$164</definedName>
    <definedName name="ColumnTitleRegion32..C154.1">'2019-2020 ELRPT'!$B$164</definedName>
    <definedName name="ColumnTitleRegion33..D154.1">'2019-2020 ELRPT'!$D$175</definedName>
    <definedName name="ColumnTitleRegion34..H166.1">'2019-2020 ELRPT'!$B$180</definedName>
    <definedName name="ColumnTitleRegion35..C168.1">'2019-2020 ELRPT'!$B$180</definedName>
    <definedName name="ColumnTitleRegion36..D168.1">'2019-2020 ELRPT'!$D$191</definedName>
    <definedName name="ColumnTitleRegion4..H26.1">'2019-2020 ELRPT'!$B$20</definedName>
    <definedName name="ColumnTitleRegion5..C28.1">'2019-2020 ELRPT'!$B$20</definedName>
    <definedName name="ColumnTitleRegion6..D28.1">'2019-2020 ELRPT'!$D$31</definedName>
    <definedName name="ColumnTitleRegion7..H40.1">'2019-2020 ELRPT'!$B$36</definedName>
    <definedName name="ColumnTitleRegion8..C42.1">'2019-2020 ELRPT'!$B$36</definedName>
    <definedName name="ColumnTitleRegion9..D42.1">'2019-2020 ELRPT'!$D$47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'2019-2020 ELRPT'!$B$4</definedName>
    <definedName name="WeekStartValue">IF(WeekStart="Monday",2,1)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18" i="14" l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4" i="14" s="1"/>
  <c r="C18" i="14"/>
  <c r="B21" i="14" l="1" a="1"/>
  <c r="F21" i="14" s="1"/>
  <c r="F20" i="14" s="1"/>
  <c r="B15" i="14"/>
  <c r="G7" i="14"/>
  <c r="D7" i="14"/>
  <c r="F7" i="14"/>
  <c r="F11" i="14"/>
  <c r="B11" i="14"/>
  <c r="G11" i="14"/>
  <c r="E9" i="14"/>
  <c r="C11" i="14"/>
  <c r="B23" i="14" a="1"/>
  <c r="G23" i="14" s="1"/>
  <c r="H11" i="14"/>
  <c r="B9" i="14"/>
  <c r="B25" i="14" a="1"/>
  <c r="B25" i="14" s="1"/>
  <c r="D11" i="14"/>
  <c r="G9" i="14"/>
  <c r="H5" i="14"/>
  <c r="H4" i="14" s="1"/>
  <c r="B29" i="14" a="1"/>
  <c r="B29" i="14" s="1"/>
  <c r="C34" i="14"/>
  <c r="B34" i="14"/>
  <c r="E5" i="14"/>
  <c r="E4" i="14" s="1"/>
  <c r="C5" i="14"/>
  <c r="C4" i="14" s="1"/>
  <c r="F5" i="14"/>
  <c r="F4" i="14" s="1"/>
  <c r="B27" i="14" a="1"/>
  <c r="H27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1" i="14" a="1"/>
  <c r="G5" i="14"/>
  <c r="G4" i="14" s="1"/>
  <c r="B5" i="14"/>
  <c r="D21" i="14" l="1"/>
  <c r="D20" i="14" s="1"/>
  <c r="H21" i="14"/>
  <c r="H20" i="14" s="1"/>
  <c r="G21" i="14"/>
  <c r="G20" i="14" s="1"/>
  <c r="B21" i="14"/>
  <c r="B20" i="14" s="1"/>
  <c r="E21" i="14"/>
  <c r="E20" i="14" s="1"/>
  <c r="C21" i="14"/>
  <c r="C20" i="14" s="1"/>
  <c r="B37" i="14" a="1"/>
  <c r="F37" i="14" s="1"/>
  <c r="F36" i="14" s="1"/>
  <c r="H25" i="14"/>
  <c r="C23" i="14"/>
  <c r="F23" i="14"/>
  <c r="E23" i="14"/>
  <c r="C27" i="14"/>
  <c r="G25" i="14"/>
  <c r="B23" i="14"/>
  <c r="C50" i="14"/>
  <c r="H29" i="14"/>
  <c r="D23" i="14"/>
  <c r="H23" i="14"/>
  <c r="C29" i="14"/>
  <c r="C25" i="14"/>
  <c r="D29" i="14"/>
  <c r="B43" i="14" a="1"/>
  <c r="G43" i="14" s="1"/>
  <c r="E25" i="14"/>
  <c r="F25" i="14"/>
  <c r="D25" i="14"/>
  <c r="E29" i="14"/>
  <c r="G29" i="14"/>
  <c r="F29" i="14"/>
  <c r="F27" i="14"/>
  <c r="D27" i="14"/>
  <c r="B27" i="14"/>
  <c r="E27" i="14"/>
  <c r="G27" i="14"/>
  <c r="B39" i="14" a="1"/>
  <c r="B45" i="14" a="1"/>
  <c r="B41" i="14" a="1"/>
  <c r="B47" i="14" a="1"/>
  <c r="B50" i="14"/>
  <c r="C31" i="14"/>
  <c r="B31" i="14"/>
  <c r="B61" i="14" l="1" a="1"/>
  <c r="G61" i="14" s="1"/>
  <c r="F43" i="14"/>
  <c r="E37" i="14"/>
  <c r="E36" i="14" s="1"/>
  <c r="B37" i="14"/>
  <c r="B36" i="14" s="1"/>
  <c r="G37" i="14"/>
  <c r="G36" i="14" s="1"/>
  <c r="H37" i="14"/>
  <c r="H36" i="14" s="1"/>
  <c r="D37" i="14"/>
  <c r="D36" i="14" s="1"/>
  <c r="C37" i="14"/>
  <c r="C36" i="14" s="1"/>
  <c r="B66" i="14"/>
  <c r="C43" i="14"/>
  <c r="B43" i="14"/>
  <c r="H43" i="14"/>
  <c r="E43" i="14"/>
  <c r="D43" i="14"/>
  <c r="B59" i="14" a="1"/>
  <c r="D59" i="14" s="1"/>
  <c r="B57" i="14" a="1"/>
  <c r="D57" i="14" s="1"/>
  <c r="B53" i="14" a="1"/>
  <c r="G53" i="14" s="1"/>
  <c r="G52" i="14" s="1"/>
  <c r="C66" i="14"/>
  <c r="C41" i="14"/>
  <c r="D41" i="14"/>
  <c r="B41" i="14"/>
  <c r="F41" i="14"/>
  <c r="E41" i="14"/>
  <c r="G41" i="14"/>
  <c r="H41" i="14"/>
  <c r="B55" i="14" a="1"/>
  <c r="B63" i="14" a="1"/>
  <c r="F39" i="14"/>
  <c r="B39" i="14"/>
  <c r="D39" i="14"/>
  <c r="H39" i="14"/>
  <c r="G39" i="14"/>
  <c r="C39" i="14"/>
  <c r="E39" i="14"/>
  <c r="C45" i="14"/>
  <c r="E45" i="14"/>
  <c r="G45" i="14"/>
  <c r="F45" i="14"/>
  <c r="B45" i="14"/>
  <c r="D45" i="14"/>
  <c r="H45" i="14"/>
  <c r="B47" i="14"/>
  <c r="C47" i="14"/>
  <c r="C61" i="14" l="1"/>
  <c r="E61" i="14"/>
  <c r="D61" i="14"/>
  <c r="H61" i="14"/>
  <c r="F61" i="14"/>
  <c r="B61" i="14"/>
  <c r="C82" i="14"/>
  <c r="B71" i="14" a="1"/>
  <c r="H71" i="14" s="1"/>
  <c r="B73" i="14" a="1"/>
  <c r="H73" i="14" s="1"/>
  <c r="H57" i="14"/>
  <c r="C57" i="14"/>
  <c r="E57" i="14"/>
  <c r="F57" i="14"/>
  <c r="G57" i="14"/>
  <c r="B59" i="14"/>
  <c r="H59" i="14"/>
  <c r="G59" i="14"/>
  <c r="F59" i="14"/>
  <c r="C59" i="14"/>
  <c r="E59" i="14"/>
  <c r="B53" i="14"/>
  <c r="B52" i="14" s="1"/>
  <c r="B57" i="14"/>
  <c r="C53" i="14"/>
  <c r="C52" i="14" s="1"/>
  <c r="F53" i="14"/>
  <c r="F52" i="14" s="1"/>
  <c r="H53" i="14"/>
  <c r="H52" i="14" s="1"/>
  <c r="B79" i="14" a="1"/>
  <c r="C79" i="14" s="1"/>
  <c r="B77" i="14" a="1"/>
  <c r="E77" i="14" s="1"/>
  <c r="E53" i="14"/>
  <c r="E52" i="14" s="1"/>
  <c r="B82" i="14"/>
  <c r="B75" i="14" a="1"/>
  <c r="D75" i="14" s="1"/>
  <c r="D53" i="14"/>
  <c r="D52" i="14" s="1"/>
  <c r="B69" i="14" a="1"/>
  <c r="B69" i="14" s="1"/>
  <c r="B68" i="14" s="1"/>
  <c r="C55" i="14"/>
  <c r="H55" i="14"/>
  <c r="B55" i="14"/>
  <c r="G55" i="14"/>
  <c r="F55" i="14"/>
  <c r="D55" i="14"/>
  <c r="E55" i="14"/>
  <c r="B63" i="14"/>
  <c r="C63" i="14"/>
  <c r="C98" i="14" l="1"/>
  <c r="G71" i="14"/>
  <c r="C71" i="14"/>
  <c r="B71" i="14"/>
  <c r="D71" i="14"/>
  <c r="E71" i="14"/>
  <c r="F71" i="14"/>
  <c r="D73" i="14"/>
  <c r="G77" i="14"/>
  <c r="E73" i="14"/>
  <c r="C73" i="14"/>
  <c r="G73" i="14"/>
  <c r="B73" i="14"/>
  <c r="F73" i="14"/>
  <c r="B95" i="14" a="1"/>
  <c r="B95" i="14" s="1"/>
  <c r="B98" i="14"/>
  <c r="B87" i="14" a="1"/>
  <c r="C87" i="14" s="1"/>
  <c r="B91" i="14" a="1"/>
  <c r="C91" i="14" s="1"/>
  <c r="B89" i="14" a="1"/>
  <c r="D89" i="14" s="1"/>
  <c r="B93" i="14" a="1"/>
  <c r="D93" i="14" s="1"/>
  <c r="B85" i="14" a="1"/>
  <c r="F85" i="14" s="1"/>
  <c r="F84" i="14" s="1"/>
  <c r="C75" i="14"/>
  <c r="H77" i="14"/>
  <c r="B79" i="14"/>
  <c r="F75" i="14"/>
  <c r="F69" i="14"/>
  <c r="F68" i="14" s="1"/>
  <c r="H69" i="14"/>
  <c r="H68" i="14" s="1"/>
  <c r="G69" i="14"/>
  <c r="G68" i="14" s="1"/>
  <c r="H75" i="14"/>
  <c r="E75" i="14"/>
  <c r="F77" i="14"/>
  <c r="C69" i="14"/>
  <c r="C68" i="14" s="1"/>
  <c r="E69" i="14"/>
  <c r="E68" i="14" s="1"/>
  <c r="D77" i="14"/>
  <c r="B77" i="14"/>
  <c r="B75" i="14"/>
  <c r="G75" i="14"/>
  <c r="C77" i="14"/>
  <c r="D69" i="14"/>
  <c r="D68" i="14" s="1"/>
  <c r="B111" i="14" l="1" a="1"/>
  <c r="B111" i="14" s="1"/>
  <c r="B114" i="14"/>
  <c r="H93" i="14"/>
  <c r="C93" i="14"/>
  <c r="B107" i="14" a="1"/>
  <c r="G107" i="14" s="1"/>
  <c r="C114" i="14"/>
  <c r="E87" i="14"/>
  <c r="C95" i="14"/>
  <c r="B103" i="14" a="1"/>
  <c r="E103" i="14" s="1"/>
  <c r="C89" i="14"/>
  <c r="B105" i="14" a="1"/>
  <c r="B105" i="14" s="1"/>
  <c r="B109" i="14" a="1"/>
  <c r="B109" i="14" s="1"/>
  <c r="F89" i="14"/>
  <c r="G89" i="14"/>
  <c r="B101" i="14" a="1"/>
  <c r="H101" i="14" s="1"/>
  <c r="H100" i="14" s="1"/>
  <c r="B89" i="14"/>
  <c r="E89" i="14"/>
  <c r="C85" i="14"/>
  <c r="C84" i="14" s="1"/>
  <c r="G87" i="14"/>
  <c r="H89" i="14"/>
  <c r="H91" i="14"/>
  <c r="D91" i="14"/>
  <c r="E91" i="14"/>
  <c r="B91" i="14"/>
  <c r="G91" i="14"/>
  <c r="F91" i="14"/>
  <c r="B93" i="14"/>
  <c r="G93" i="14"/>
  <c r="D87" i="14"/>
  <c r="F93" i="14"/>
  <c r="E93" i="14"/>
  <c r="H87" i="14"/>
  <c r="B87" i="14"/>
  <c r="B85" i="14"/>
  <c r="B84" i="14" s="1"/>
  <c r="E85" i="14"/>
  <c r="E84" i="14" s="1"/>
  <c r="G85" i="14"/>
  <c r="G84" i="14" s="1"/>
  <c r="H85" i="14"/>
  <c r="H84" i="14" s="1"/>
  <c r="D85" i="14"/>
  <c r="D84" i="14" s="1"/>
  <c r="F87" i="14"/>
  <c r="C111" i="14" l="1"/>
  <c r="C103" i="14"/>
  <c r="B119" i="14" a="1"/>
  <c r="B119" i="14" s="1"/>
  <c r="B123" i="14" a="1"/>
  <c r="G123" i="14" s="1"/>
  <c r="C130" i="14"/>
  <c r="B121" i="14" a="1"/>
  <c r="F121" i="14" s="1"/>
  <c r="B117" i="14" a="1"/>
  <c r="D117" i="14" s="1"/>
  <c r="D116" i="14" s="1"/>
  <c r="B125" i="14" a="1"/>
  <c r="C125" i="14" s="1"/>
  <c r="B127" i="14" a="1"/>
  <c r="B127" i="14" s="1"/>
  <c r="B103" i="14"/>
  <c r="G103" i="14"/>
  <c r="B130" i="14"/>
  <c r="H103" i="14"/>
  <c r="F107" i="14"/>
  <c r="C107" i="14"/>
  <c r="F109" i="14"/>
  <c r="D107" i="14"/>
  <c r="E109" i="14"/>
  <c r="B107" i="14"/>
  <c r="E107" i="14"/>
  <c r="H107" i="14"/>
  <c r="C101" i="14"/>
  <c r="C100" i="14" s="1"/>
  <c r="D101" i="14"/>
  <c r="D100" i="14" s="1"/>
  <c r="B101" i="14"/>
  <c r="B100" i="14" s="1"/>
  <c r="F101" i="14"/>
  <c r="F100" i="14" s="1"/>
  <c r="F105" i="14"/>
  <c r="G101" i="14"/>
  <c r="G100" i="14" s="1"/>
  <c r="H105" i="14"/>
  <c r="G105" i="14"/>
  <c r="D105" i="14"/>
  <c r="C105" i="14"/>
  <c r="E101" i="14"/>
  <c r="E100" i="14" s="1"/>
  <c r="G109" i="14"/>
  <c r="E105" i="14"/>
  <c r="F103" i="14"/>
  <c r="H109" i="14"/>
  <c r="D103" i="14"/>
  <c r="D109" i="14"/>
  <c r="C109" i="14"/>
  <c r="F119" i="14" l="1"/>
  <c r="C119" i="14"/>
  <c r="B123" i="14"/>
  <c r="F123" i="14"/>
  <c r="H123" i="14"/>
  <c r="B133" i="14" a="1"/>
  <c r="C133" i="14" s="1"/>
  <c r="C132" i="14" s="1"/>
  <c r="E121" i="14"/>
  <c r="G119" i="14"/>
  <c r="B137" i="14" a="1"/>
  <c r="C137" i="14" s="1"/>
  <c r="D119" i="14"/>
  <c r="E119" i="14"/>
  <c r="C146" i="14"/>
  <c r="B121" i="14"/>
  <c r="H119" i="14"/>
  <c r="B117" i="14"/>
  <c r="B116" i="14" s="1"/>
  <c r="D123" i="14"/>
  <c r="B139" i="14" a="1"/>
  <c r="E139" i="14" s="1"/>
  <c r="C123" i="14"/>
  <c r="B146" i="14"/>
  <c r="E123" i="14"/>
  <c r="E117" i="14"/>
  <c r="E116" i="14" s="1"/>
  <c r="F117" i="14"/>
  <c r="F116" i="14" s="1"/>
  <c r="B143" i="14" a="1"/>
  <c r="B143" i="14" s="1"/>
  <c r="H117" i="14"/>
  <c r="H116" i="14" s="1"/>
  <c r="H125" i="14"/>
  <c r="C117" i="14"/>
  <c r="C116" i="14" s="1"/>
  <c r="B125" i="14"/>
  <c r="G117" i="14"/>
  <c r="G116" i="14" s="1"/>
  <c r="D125" i="14"/>
  <c r="E125" i="14"/>
  <c r="G125" i="14"/>
  <c r="F125" i="14"/>
  <c r="C121" i="14"/>
  <c r="G121" i="14"/>
  <c r="D121" i="14"/>
  <c r="H121" i="14"/>
  <c r="C127" i="14"/>
  <c r="B135" i="14" a="1"/>
  <c r="G135" i="14" s="1"/>
  <c r="B141" i="14" a="1"/>
  <c r="D141" i="14" s="1"/>
  <c r="E133" i="14" l="1"/>
  <c r="E132" i="14" s="1"/>
  <c r="B133" i="14"/>
  <c r="B132" i="14" s="1"/>
  <c r="D133" i="14"/>
  <c r="D132" i="14" s="1"/>
  <c r="G133" i="14"/>
  <c r="G132" i="14" s="1"/>
  <c r="F133" i="14"/>
  <c r="F132" i="14" s="1"/>
  <c r="H133" i="14"/>
  <c r="H132" i="14" s="1"/>
  <c r="F137" i="14"/>
  <c r="E137" i="14"/>
  <c r="D137" i="14"/>
  <c r="B137" i="14"/>
  <c r="H137" i="14"/>
  <c r="G137" i="14"/>
  <c r="C162" i="14"/>
  <c r="H139" i="14"/>
  <c r="B149" i="14" a="1"/>
  <c r="G149" i="14" s="1"/>
  <c r="G148" i="14" s="1"/>
  <c r="C139" i="14"/>
  <c r="D139" i="14"/>
  <c r="F139" i="14"/>
  <c r="B139" i="14"/>
  <c r="B162" i="14"/>
  <c r="C143" i="14"/>
  <c r="B155" i="14" a="1"/>
  <c r="E155" i="14" s="1"/>
  <c r="B151" i="14" a="1"/>
  <c r="G151" i="14" s="1"/>
  <c r="G139" i="14"/>
  <c r="B157" i="14" a="1"/>
  <c r="G157" i="14" s="1"/>
  <c r="B159" i="14" a="1"/>
  <c r="C159" i="14" s="1"/>
  <c r="B153" i="14" a="1"/>
  <c r="C153" i="14" s="1"/>
  <c r="C135" i="14"/>
  <c r="B135" i="14"/>
  <c r="E135" i="14"/>
  <c r="C141" i="14"/>
  <c r="B141" i="14"/>
  <c r="F141" i="14"/>
  <c r="H141" i="14"/>
  <c r="G141" i="14"/>
  <c r="F135" i="14"/>
  <c r="E141" i="14"/>
  <c r="D135" i="14"/>
  <c r="H135" i="14"/>
  <c r="C178" i="14" l="1"/>
  <c r="B178" i="14"/>
  <c r="B165" i="14" a="1"/>
  <c r="C165" i="14" s="1"/>
  <c r="C164" i="14" s="1"/>
  <c r="B149" i="14"/>
  <c r="B148" i="14" s="1"/>
  <c r="H149" i="14"/>
  <c r="H148" i="14" s="1"/>
  <c r="B173" i="14" a="1"/>
  <c r="H173" i="14" s="1"/>
  <c r="E149" i="14"/>
  <c r="E148" i="14" s="1"/>
  <c r="C149" i="14"/>
  <c r="C148" i="14" s="1"/>
  <c r="F149" i="14"/>
  <c r="F148" i="14" s="1"/>
  <c r="B169" i="14" a="1"/>
  <c r="H169" i="14" s="1"/>
  <c r="C157" i="14"/>
  <c r="B171" i="14" a="1"/>
  <c r="G171" i="14" s="1"/>
  <c r="B159" i="14"/>
  <c r="B167" i="14" a="1"/>
  <c r="B167" i="14" s="1"/>
  <c r="D149" i="14"/>
  <c r="D148" i="14" s="1"/>
  <c r="B153" i="14"/>
  <c r="B175" i="14" a="1"/>
  <c r="C175" i="14" s="1"/>
  <c r="D153" i="14"/>
  <c r="D155" i="14"/>
  <c r="G155" i="14"/>
  <c r="C151" i="14"/>
  <c r="G153" i="14"/>
  <c r="F155" i="14"/>
  <c r="C155" i="14"/>
  <c r="H153" i="14"/>
  <c r="H155" i="14"/>
  <c r="B155" i="14"/>
  <c r="E153" i="14"/>
  <c r="F151" i="14"/>
  <c r="H157" i="14"/>
  <c r="H151" i="14"/>
  <c r="D151" i="14"/>
  <c r="B157" i="14"/>
  <c r="B151" i="14"/>
  <c r="E157" i="14"/>
  <c r="F153" i="14"/>
  <c r="E151" i="14"/>
  <c r="F157" i="14"/>
  <c r="D157" i="14"/>
  <c r="D165" i="14" l="1"/>
  <c r="D164" i="14" s="1"/>
  <c r="D173" i="14"/>
  <c r="G165" i="14"/>
  <c r="G164" i="14" s="1"/>
  <c r="B165" i="14"/>
  <c r="B164" i="14" s="1"/>
  <c r="F173" i="14"/>
  <c r="B187" i="14" a="1"/>
  <c r="C187" i="14" s="1"/>
  <c r="E165" i="14"/>
  <c r="E164" i="14" s="1"/>
  <c r="E173" i="14"/>
  <c r="F165" i="14"/>
  <c r="F164" i="14" s="1"/>
  <c r="B189" i="14" a="1"/>
  <c r="G189" i="14" s="1"/>
  <c r="H165" i="14"/>
  <c r="H164" i="14" s="1"/>
  <c r="B173" i="14"/>
  <c r="F167" i="14"/>
  <c r="B181" i="14" a="1"/>
  <c r="C181" i="14" s="1"/>
  <c r="C180" i="14" s="1"/>
  <c r="C173" i="14"/>
  <c r="B191" i="14" a="1"/>
  <c r="C191" i="14" s="1"/>
  <c r="G167" i="14"/>
  <c r="G173" i="14"/>
  <c r="B183" i="14" a="1"/>
  <c r="G183" i="14" s="1"/>
  <c r="B185" i="14" a="1"/>
  <c r="F185" i="14" s="1"/>
  <c r="D169" i="14"/>
  <c r="C171" i="14"/>
  <c r="E167" i="14"/>
  <c r="B169" i="14"/>
  <c r="F171" i="14"/>
  <c r="H167" i="14"/>
  <c r="C169" i="14"/>
  <c r="D171" i="14"/>
  <c r="G169" i="14"/>
  <c r="E171" i="14"/>
  <c r="F169" i="14"/>
  <c r="B171" i="14"/>
  <c r="B175" i="14"/>
  <c r="C167" i="14"/>
  <c r="E169" i="14"/>
  <c r="H171" i="14"/>
  <c r="D167" i="14"/>
  <c r="B187" i="14" l="1"/>
  <c r="H187" i="14"/>
  <c r="F187" i="14"/>
  <c r="D187" i="14"/>
  <c r="G187" i="14"/>
  <c r="E187" i="14"/>
  <c r="D189" i="14"/>
  <c r="F189" i="14"/>
  <c r="B189" i="14"/>
  <c r="C189" i="14"/>
  <c r="E189" i="14"/>
  <c r="F181" i="14"/>
  <c r="F180" i="14" s="1"/>
  <c r="H189" i="14"/>
  <c r="E181" i="14"/>
  <c r="E180" i="14" s="1"/>
  <c r="D181" i="14"/>
  <c r="D180" i="14" s="1"/>
  <c r="G181" i="14"/>
  <c r="G180" i="14" s="1"/>
  <c r="H181" i="14"/>
  <c r="H180" i="14" s="1"/>
  <c r="B181" i="14"/>
  <c r="B180" i="14" s="1"/>
  <c r="F183" i="14"/>
  <c r="B191" i="14"/>
  <c r="E185" i="14"/>
  <c r="H183" i="14"/>
  <c r="C185" i="14"/>
  <c r="C183" i="14"/>
  <c r="H185" i="14"/>
  <c r="E183" i="14"/>
  <c r="B185" i="14"/>
  <c r="G185" i="14"/>
  <c r="B183" i="14"/>
  <c r="D185" i="14"/>
  <c r="D183" i="14"/>
</calcChain>
</file>

<file path=xl/sharedStrings.xml><?xml version="1.0" encoding="utf-8"?>
<sst xmlns="http://schemas.openxmlformats.org/spreadsheetml/2006/main" count="111" uniqueCount="67">
  <si>
    <t>Notes:</t>
  </si>
  <si>
    <t xml:space="preserve"> </t>
  </si>
  <si>
    <t>Sunday</t>
  </si>
  <si>
    <t>August</t>
  </si>
  <si>
    <t>First day of school!</t>
  </si>
  <si>
    <t>*New dual credit course codes request</t>
  </si>
  <si>
    <t xml:space="preserve">CHRISTMAS BREAK </t>
  </si>
  <si>
    <t>CHRISTMAS BREAK</t>
  </si>
  <si>
    <t>*Interim Report Due</t>
  </si>
  <si>
    <t>EASTER HOLIDAY</t>
  </si>
  <si>
    <t>MARCH BREAK</t>
  </si>
  <si>
    <t>*New dual credit course code requests</t>
  </si>
  <si>
    <t>*SCWI Symposium</t>
  </si>
  <si>
    <t>*Final SCWI Report due</t>
  </si>
  <si>
    <t>*SCWI Summer Institute</t>
  </si>
  <si>
    <t>*New dual credit course requests due</t>
  </si>
  <si>
    <t>*2020-2021 Proposal Writing @Durham C</t>
  </si>
  <si>
    <t>*2020-2021 Proposal Writing @Fleming C</t>
  </si>
  <si>
    <t>VICTORIA DAY</t>
  </si>
  <si>
    <t>LABOUR DAY</t>
  </si>
  <si>
    <t>FIRST DAY BACK</t>
  </si>
  <si>
    <t>*Dual Credit Start-all colleges</t>
  </si>
  <si>
    <t>*Loyalist Dual Credits start</t>
  </si>
  <si>
    <t>TLD PD</t>
  </si>
  <si>
    <t>TLD HOLIDAY</t>
  </si>
  <si>
    <t>*Loyalist/Durham/Fleming Colleges Reading Week begins</t>
  </si>
  <si>
    <t>*Loyalist/Durham/Fleming Reading Week begins</t>
  </si>
  <si>
    <t>*Provincial RPT Chairs/Coordinators Mtg</t>
  </si>
  <si>
    <t>Final Invoices due to Adriana</t>
  </si>
  <si>
    <t>INVOICE 1 due to Adriana</t>
  </si>
  <si>
    <t>INVOICE 2 due to Adriana</t>
  </si>
  <si>
    <t>DCD/DDS PD</t>
  </si>
  <si>
    <t>DCD/DDS PD (ELEM)</t>
  </si>
  <si>
    <t>DDS PD</t>
  </si>
  <si>
    <t>DDS HOLIDAY NOV 4-8 MODIFIED HS ONLY</t>
  </si>
  <si>
    <t>PROPOSALS LIKELY DUE</t>
  </si>
  <si>
    <t xml:space="preserve">CHRISTMAS BREAK
</t>
  </si>
  <si>
    <t>GOOD FRIDAY</t>
  </si>
  <si>
    <t>DDS/KPR MARCH BREAK</t>
  </si>
  <si>
    <t>PVNC/KPR PD</t>
  </si>
  <si>
    <t>KPR/PVNC/TLD PD</t>
  </si>
  <si>
    <t>KPR/PVNC PD</t>
  </si>
  <si>
    <t>KPR/TLD PD</t>
  </si>
  <si>
    <t>DCD/DDS/KPR PD (ELEM)</t>
  </si>
  <si>
    <t>TENTAIVE: *Cycle 2 changes to Adriana (OR July 4)</t>
  </si>
  <si>
    <t>SUMMER WRITING PROJECT</t>
  </si>
  <si>
    <t>ELRPT Meeting @ Fleming</t>
  </si>
  <si>
    <t>ELRPT Meeting @Durham College</t>
  </si>
  <si>
    <t>Full day ELRPT Meeting (including proposals) @DDSB</t>
  </si>
  <si>
    <t>ELRPT Meeting @KPRDSB</t>
  </si>
  <si>
    <t>ELRPT Meeting @TLDSB</t>
  </si>
  <si>
    <t>FULL DAY ELRPT and Sem 1 Data Collection Meeting  @DCDSB</t>
  </si>
  <si>
    <t>ELRPT Meeting @PVNCCDSB</t>
  </si>
  <si>
    <t>Final ELRPT Meeting @ Loyalist College</t>
  </si>
  <si>
    <t>Durham College Building Connections (grades 7/8):  DDS</t>
  </si>
  <si>
    <t>Durham College Building Connections  KPR/PVNC/DCD</t>
  </si>
  <si>
    <t>*Sem 2 Data Collection Meeting  @DCDSB</t>
  </si>
  <si>
    <t>Cycle 3 changes due to Adriana</t>
  </si>
  <si>
    <t>SCWI Newsletter Submissions due to Adriana</t>
  </si>
  <si>
    <t>Cycle 4 changes due to Adriana</t>
  </si>
  <si>
    <t>*RPT Chairs and Coordinators Meeting: Tele-Conference</t>
  </si>
  <si>
    <t>*RPT Provincial Mtg via Tele-Conference
*New course code requests due
*New dual credit course requests</t>
  </si>
  <si>
    <t>Cycle 2 changes due to Adriana</t>
  </si>
  <si>
    <t>New course code requests due</t>
  </si>
  <si>
    <t>Cycle 5 changes due to Adriana</t>
  </si>
  <si>
    <t>SCWI Spring Newsletter Submissions due to Adriana</t>
  </si>
  <si>
    <t>Cycle 6/final cycle change requests due to Adriana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</si>
</sst>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"/>
  </numFmts>
  <fonts count="26" x14ac:knownFonts="1">
    <font>
      <sz val="1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Franklin Gothic Medium Cond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Franklin Gothic Medium Cond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Franklin Gothic Medium Cond"/>
      <family val="2"/>
      <scheme val="major"/>
    </font>
    <font>
      <sz val="11"/>
      <name val="Trebuchet MS"/>
      <family val="2"/>
      <scheme val="minor"/>
    </font>
    <font>
      <sz val="11"/>
      <color theme="1"/>
      <name val="Franklin Gothic Medium Cond"/>
      <family val="2"/>
      <scheme val="major"/>
    </font>
    <font>
      <sz val="11"/>
      <color indexed="63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i/>
      <sz val="11"/>
      <color theme="3" tint="-0.24994659260841701"/>
      <name val="Trebuchet MS"/>
      <family val="2"/>
      <scheme val="minor"/>
    </font>
    <font>
      <sz val="11"/>
      <color theme="1" tint="0.14999847407452621"/>
      <name val="Trebuchet MS"/>
      <family val="2"/>
    </font>
    <font>
      <sz val="16"/>
      <color theme="1" tint="0.1499984740745262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4"/>
      <color theme="1" tint="0.14999847407452621"/>
      <name val="Trebuchet MS"/>
      <family val="2"/>
      <scheme val="minor"/>
    </font>
    <font>
      <sz val="36"/>
      <color theme="1" tint="0.14999847407452621"/>
      <name val="Trebuchet MS"/>
      <family val="2"/>
      <scheme val="minor"/>
    </font>
    <font>
      <sz val="42"/>
      <color theme="8" tint="-0.499984740745262"/>
      <name val="Franklin Gothic Medium Cond"/>
      <family val="2"/>
      <scheme val="major"/>
    </font>
    <font>
      <b/>
      <sz val="12"/>
      <color theme="8" tint="-0.499984740745262"/>
      <name val="Trebuchet MS"/>
      <family val="2"/>
      <scheme val="minor"/>
    </font>
    <font>
      <sz val="8"/>
      <color theme="1" tint="0.14999847407452621"/>
      <name val="Trebuchet MS"/>
      <family val="2"/>
      <scheme val="minor"/>
    </font>
    <font>
      <b/>
      <sz val="10"/>
      <color theme="1" tint="0.14999847407452621"/>
      <name val="Trebuchet MS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9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theme="8" tint="0.79989013336588644"/>
      </bottom>
      <diagonal/>
    </border>
    <border>
      <left/>
      <right/>
      <top style="thin">
        <color theme="8" tint="0.79989013336588644"/>
      </top>
      <bottom/>
      <diagonal/>
    </border>
    <border>
      <left/>
      <right/>
      <top/>
      <bottom style="thin">
        <color theme="8" tint="0.79985961485641044"/>
      </bottom>
      <diagonal/>
    </border>
    <border>
      <left/>
      <right style="thin">
        <color theme="8" tint="0.79998168889431442"/>
      </right>
      <top/>
      <bottom/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/>
      <right style="thin">
        <color theme="8" tint="0.79998168889431442"/>
      </right>
      <top/>
      <bottom style="thin">
        <color theme="8" tint="0.79995117038483843"/>
      </bottom>
      <diagonal/>
    </border>
    <border>
      <left/>
      <right style="thin">
        <color theme="8" tint="0.79998168889431442"/>
      </right>
      <top style="thin">
        <color theme="8" tint="0.79995117038483843"/>
      </top>
      <bottom/>
      <diagonal/>
    </border>
    <border>
      <left/>
      <right style="thin">
        <color theme="8" tint="0.79998168889431442"/>
      </right>
      <top/>
      <bottom style="thin">
        <color theme="8" tint="0.79992065187536243"/>
      </bottom>
      <diagonal/>
    </border>
    <border>
      <left/>
      <right style="thin">
        <color theme="8" tint="0.79998168889431442"/>
      </right>
      <top style="thin">
        <color theme="8" tint="0.79992065187536243"/>
      </top>
      <bottom/>
      <diagonal/>
    </border>
    <border>
      <left/>
      <right style="thin">
        <color theme="8" tint="0.79998168889431442"/>
      </right>
      <top/>
      <bottom style="thin">
        <color theme="8" tint="0.79989013336588644"/>
      </bottom>
      <diagonal/>
    </border>
    <border>
      <left/>
      <right style="thin">
        <color theme="8" tint="0.79998168889431442"/>
      </right>
      <top style="thin">
        <color theme="8" tint="0.79989013336588644"/>
      </top>
      <bottom/>
      <diagonal/>
    </border>
    <border>
      <left/>
      <right style="thin">
        <color theme="8" tint="0.79998168889431442"/>
      </right>
      <top/>
      <bottom style="thin">
        <color theme="8" tint="0.79985961485641044"/>
      </bottom>
      <diagonal/>
    </border>
    <border>
      <left style="thin">
        <color theme="8" tint="0.79998168889431442"/>
      </left>
      <right style="thin">
        <color theme="8" tint="0.79995117038483843"/>
      </right>
      <top/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51170384838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51170384838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20651875362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20651875362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9013336588644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8168889431442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51170384838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51170384838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20651875362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20651875362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9013336588644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89013336588644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5961485641044"/>
      </bottom>
      <diagonal/>
    </border>
    <border>
      <left style="thin">
        <color theme="8" tint="0.79992065187536243"/>
      </left>
      <right style="thin">
        <color theme="8" tint="0.79989013336588644"/>
      </right>
      <top/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8168889431442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8168889431442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51170384838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51170384838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20651875362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20651875362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9013336588644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89013336588644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8168889431442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8168889431442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51170384838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51170384838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20651875362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20651875362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9013336588644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89013336588644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5961485641044"/>
      </bottom>
      <diagonal/>
    </border>
    <border>
      <left style="thin">
        <color theme="8" tint="0.79985961485641044"/>
      </left>
      <right style="thin">
        <color theme="8" tint="0.79982909634693444"/>
      </right>
      <top/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8168889431442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8168889431442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51170384838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51170384838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20651875362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20651875362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9013336588644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</borders>
  <cellStyleXfs count="16">
    <xf numFmtId="0" fontId="0" fillId="0" borderId="0" applyFill="0" applyBorder="0" applyProtection="0"/>
    <xf numFmtId="0" fontId="12" fillId="3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164" fontId="8" fillId="0" borderId="9" applyFill="0" applyProtection="0">
      <alignment horizontal="left" vertical="center" wrapText="1" indent="1"/>
    </xf>
    <xf numFmtId="164" fontId="11" fillId="0" borderId="6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8" applyNumberFormat="0" applyFill="0" applyProtection="0">
      <alignment horizontal="left" vertical="center" wrapText="1" indent="1"/>
    </xf>
    <xf numFmtId="0" fontId="5" fillId="6" borderId="0" applyNumberFormat="0" applyBorder="0" applyProtection="0">
      <alignment horizontal="center"/>
    </xf>
    <xf numFmtId="0" fontId="9" fillId="7" borderId="3" applyNumberFormat="0" applyProtection="0">
      <alignment horizontal="left" vertical="center" indent="1"/>
    </xf>
    <xf numFmtId="0" fontId="9" fillId="6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8" borderId="10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11" applyNumberFormat="0" applyFill="0" applyAlignment="0" applyProtection="0"/>
  </cellStyleXfs>
  <cellXfs count="120">
    <xf numFmtId="0" fontId="0" fillId="0" borderId="0" xfId="0"/>
    <xf numFmtId="0" fontId="15" fillId="0" borderId="0" xfId="6" applyNumberFormat="1" applyFont="1" applyFill="1" applyBorder="1">
      <alignment horizontal="left" vertical="top" wrapText="1" indent="1"/>
    </xf>
    <xf numFmtId="0" fontId="15" fillId="0" borderId="0" xfId="7" applyNumberFormat="1" applyFont="1" applyBorder="1">
      <alignment horizontal="left" vertical="top" wrapText="1" indent="1"/>
    </xf>
    <xf numFmtId="0" fontId="17" fillId="0" borderId="0" xfId="6" applyNumberFormat="1" applyFont="1" applyFill="1" applyBorder="1">
      <alignment horizontal="left" vertical="top" wrapText="1" indent="1"/>
    </xf>
    <xf numFmtId="164" fontId="16" fillId="0" borderId="0" xfId="5" applyFont="1" applyFill="1" applyBorder="1" applyAlignment="1">
      <alignment horizontal="left" wrapText="1" indent="1"/>
    </xf>
    <xf numFmtId="0" fontId="18" fillId="0" borderId="0" xfId="0" applyFont="1"/>
    <xf numFmtId="0" fontId="18" fillId="2" borderId="0" xfId="0" applyFont="1" applyFill="1"/>
    <xf numFmtId="0" fontId="19" fillId="0" borderId="0" xfId="0" applyFont="1"/>
    <xf numFmtId="0" fontId="18" fillId="0" borderId="0" xfId="0" applyFont="1" applyAlignment="1">
      <alignment horizontal="left" indent="1"/>
    </xf>
    <xf numFmtId="0" fontId="17" fillId="0" borderId="0" xfId="0" applyFont="1"/>
    <xf numFmtId="0" fontId="16" fillId="0" borderId="0" xfId="0" applyFont="1" applyAlignment="1">
      <alignment horizontal="left" indent="1"/>
    </xf>
    <xf numFmtId="0" fontId="18" fillId="0" borderId="0" xfId="0" applyFont="1" applyBorder="1"/>
    <xf numFmtId="164" fontId="16" fillId="0" borderId="9" xfId="5" applyFont="1" applyFill="1" applyAlignment="1">
      <alignment horizontal="left" wrapText="1" indent="1"/>
    </xf>
    <xf numFmtId="164" fontId="16" fillId="0" borderId="4" xfId="5" applyFont="1" applyFill="1" applyBorder="1" applyAlignment="1">
      <alignment horizontal="left" wrapText="1" indent="1"/>
    </xf>
    <xf numFmtId="0" fontId="17" fillId="0" borderId="6" xfId="6" applyNumberFormat="1" applyFont="1" applyFill="1">
      <alignment horizontal="left" vertical="top" wrapText="1" indent="1"/>
    </xf>
    <xf numFmtId="0" fontId="17" fillId="0" borderId="5" xfId="6" applyNumberFormat="1" applyFont="1" applyFill="1" applyBorder="1">
      <alignment horizontal="left" vertical="top" wrapText="1" indent="1"/>
    </xf>
    <xf numFmtId="0" fontId="17" fillId="0" borderId="7" xfId="6" applyNumberFormat="1" applyFont="1" applyFill="1" applyBorder="1">
      <alignment horizontal="left" vertical="top" wrapText="1" indent="1"/>
    </xf>
    <xf numFmtId="164" fontId="16" fillId="0" borderId="14" xfId="5" applyFont="1" applyFill="1" applyBorder="1" applyAlignment="1">
      <alignment horizontal="left" wrapText="1" indent="1"/>
    </xf>
    <xf numFmtId="164" fontId="16" fillId="0" borderId="5" xfId="5" applyFont="1" applyFill="1" applyBorder="1" applyAlignment="1">
      <alignment horizontal="left" wrapText="1" indent="1"/>
    </xf>
    <xf numFmtId="0" fontId="17" fillId="0" borderId="15" xfId="6" applyNumberFormat="1" applyFont="1" applyFill="1" applyBorder="1">
      <alignment horizontal="left" vertical="top" wrapText="1" indent="1"/>
    </xf>
    <xf numFmtId="164" fontId="16" fillId="0" borderId="16" xfId="5" applyFont="1" applyFill="1" applyBorder="1" applyAlignment="1">
      <alignment horizontal="left" wrapText="1" indent="1"/>
    </xf>
    <xf numFmtId="0" fontId="17" fillId="0" borderId="17" xfId="6" applyNumberFormat="1" applyFont="1" applyFill="1" applyBorder="1">
      <alignment horizontal="left" vertical="top" wrapText="1" indent="1"/>
    </xf>
    <xf numFmtId="164" fontId="16" fillId="0" borderId="18" xfId="5" applyFont="1" applyFill="1" applyBorder="1" applyAlignment="1">
      <alignment horizontal="left" wrapText="1" indent="1"/>
    </xf>
    <xf numFmtId="0" fontId="17" fillId="0" borderId="19" xfId="6" applyNumberFormat="1" applyFont="1" applyFill="1" applyBorder="1">
      <alignment horizontal="left" vertical="top" wrapText="1" indent="1"/>
    </xf>
    <xf numFmtId="164" fontId="16" fillId="0" borderId="20" xfId="5" applyFont="1" applyFill="1" applyBorder="1" applyAlignment="1">
      <alignment horizontal="left" wrapText="1" indent="1"/>
    </xf>
    <xf numFmtId="0" fontId="17" fillId="0" borderId="21" xfId="6" applyNumberFormat="1" applyFont="1" applyFill="1" applyBorder="1">
      <alignment horizontal="left" vertical="top" wrapText="1" indent="1"/>
    </xf>
    <xf numFmtId="164" fontId="16" fillId="0" borderId="22" xfId="5" applyFont="1" applyFill="1" applyBorder="1" applyAlignment="1">
      <alignment horizontal="left" wrapText="1" indent="1"/>
    </xf>
    <xf numFmtId="0" fontId="17" fillId="0" borderId="23" xfId="6" applyNumberFormat="1" applyFont="1" applyFill="1" applyBorder="1">
      <alignment horizontal="left" vertical="top" wrapText="1" indent="1"/>
    </xf>
    <xf numFmtId="164" fontId="16" fillId="0" borderId="24" xfId="5" applyFont="1" applyFill="1" applyBorder="1" applyAlignment="1">
      <alignment horizontal="left" wrapText="1" indent="1"/>
    </xf>
    <xf numFmtId="0" fontId="17" fillId="0" borderId="25" xfId="6" applyNumberFormat="1" applyFont="1" applyFill="1" applyBorder="1">
      <alignment horizontal="left" vertical="top" wrapText="1" indent="1"/>
    </xf>
    <xf numFmtId="164" fontId="16" fillId="0" borderId="26" xfId="5" applyFont="1" applyFill="1" applyBorder="1" applyAlignment="1">
      <alignment horizontal="left" wrapText="1" indent="1"/>
    </xf>
    <xf numFmtId="0" fontId="17" fillId="0" borderId="27" xfId="6" applyNumberFormat="1" applyFont="1" applyFill="1" applyBorder="1">
      <alignment horizontal="left" vertical="top" wrapText="1" indent="1"/>
    </xf>
    <xf numFmtId="164" fontId="16" fillId="0" borderId="28" xfId="5" applyFont="1" applyFill="1" applyBorder="1" applyAlignment="1">
      <alignment horizontal="left" wrapText="1" indent="1"/>
    </xf>
    <xf numFmtId="0" fontId="17" fillId="0" borderId="29" xfId="6" applyNumberFormat="1" applyFont="1" applyFill="1" applyBorder="1">
      <alignment horizontal="left" vertical="top" wrapText="1" indent="1"/>
    </xf>
    <xf numFmtId="164" fontId="16" fillId="0" borderId="30" xfId="5" applyFont="1" applyFill="1" applyBorder="1" applyAlignment="1">
      <alignment horizontal="left" wrapText="1" indent="1"/>
    </xf>
    <xf numFmtId="0" fontId="17" fillId="0" borderId="31" xfId="6" applyNumberFormat="1" applyFont="1" applyFill="1" applyBorder="1">
      <alignment horizontal="left" vertical="top" wrapText="1" indent="1"/>
    </xf>
    <xf numFmtId="164" fontId="16" fillId="0" borderId="32" xfId="5" applyFont="1" applyFill="1" applyBorder="1" applyAlignment="1">
      <alignment horizontal="left" wrapText="1" indent="1"/>
    </xf>
    <xf numFmtId="0" fontId="17" fillId="0" borderId="33" xfId="6" applyNumberFormat="1" applyFont="1" applyFill="1" applyBorder="1">
      <alignment horizontal="left" vertical="top" wrapText="1" indent="1"/>
    </xf>
    <xf numFmtId="0" fontId="17" fillId="0" borderId="24" xfId="6" applyNumberFormat="1" applyFont="1" applyFill="1" applyBorder="1">
      <alignment horizontal="left" vertical="top" wrapText="1" indent="1"/>
    </xf>
    <xf numFmtId="164" fontId="16" fillId="0" borderId="34" xfId="5" applyFont="1" applyFill="1" applyBorder="1" applyAlignment="1">
      <alignment horizontal="left" wrapText="1" indent="1"/>
    </xf>
    <xf numFmtId="0" fontId="17" fillId="0" borderId="35" xfId="6" applyNumberFormat="1" applyFont="1" applyFill="1" applyBorder="1">
      <alignment horizontal="left" vertical="top" wrapText="1" indent="1"/>
    </xf>
    <xf numFmtId="164" fontId="16" fillId="0" borderId="36" xfId="5" applyFont="1" applyFill="1" applyBorder="1" applyAlignment="1">
      <alignment horizontal="left" wrapText="1" indent="1"/>
    </xf>
    <xf numFmtId="0" fontId="17" fillId="0" borderId="37" xfId="6" applyNumberFormat="1" applyFont="1" applyFill="1" applyBorder="1">
      <alignment horizontal="left" vertical="top" wrapText="1" indent="1"/>
    </xf>
    <xf numFmtId="164" fontId="16" fillId="0" borderId="38" xfId="5" applyFont="1" applyFill="1" applyBorder="1" applyAlignment="1">
      <alignment horizontal="left" wrapText="1" indent="1"/>
    </xf>
    <xf numFmtId="0" fontId="17" fillId="0" borderId="39" xfId="6" applyNumberFormat="1" applyFont="1" applyFill="1" applyBorder="1">
      <alignment horizontal="left" vertical="top" wrapText="1" indent="1"/>
    </xf>
    <xf numFmtId="164" fontId="16" fillId="0" borderId="40" xfId="5" applyFont="1" applyFill="1" applyBorder="1" applyAlignment="1">
      <alignment horizontal="left" wrapText="1" indent="1"/>
    </xf>
    <xf numFmtId="0" fontId="17" fillId="0" borderId="41" xfId="6" applyNumberFormat="1" applyFont="1" applyFill="1" applyBorder="1">
      <alignment horizontal="left" vertical="top" wrapText="1" indent="1"/>
    </xf>
    <xf numFmtId="164" fontId="16" fillId="0" borderId="42" xfId="5" applyFont="1" applyFill="1" applyBorder="1" applyAlignment="1">
      <alignment horizontal="left" wrapText="1" indent="1"/>
    </xf>
    <xf numFmtId="0" fontId="17" fillId="0" borderId="43" xfId="6" applyNumberFormat="1" applyFont="1" applyFill="1" applyBorder="1">
      <alignment horizontal="left" vertical="top" wrapText="1" indent="1"/>
    </xf>
    <xf numFmtId="0" fontId="17" fillId="0" borderId="34" xfId="6" applyNumberFormat="1" applyFont="1" applyFill="1" applyBorder="1">
      <alignment horizontal="left" vertical="top" wrapText="1" indent="1"/>
    </xf>
    <xf numFmtId="164" fontId="16" fillId="0" borderId="45" xfId="5" applyFont="1" applyFill="1" applyBorder="1" applyAlignment="1">
      <alignment horizontal="left" wrapText="1" indent="1"/>
    </xf>
    <xf numFmtId="0" fontId="17" fillId="0" borderId="46" xfId="6" applyNumberFormat="1" applyFont="1" applyFill="1" applyBorder="1">
      <alignment horizontal="left" vertical="top" wrapText="1" indent="1"/>
    </xf>
    <xf numFmtId="164" fontId="16" fillId="0" borderId="47" xfId="5" applyFont="1" applyFill="1" applyBorder="1" applyAlignment="1">
      <alignment horizontal="left" wrapText="1" indent="1"/>
    </xf>
    <xf numFmtId="0" fontId="17" fillId="0" borderId="48" xfId="6" applyNumberFormat="1" applyFont="1" applyFill="1" applyBorder="1">
      <alignment horizontal="left" vertical="top" wrapText="1" indent="1"/>
    </xf>
    <xf numFmtId="164" fontId="16" fillId="0" borderId="49" xfId="5" applyFont="1" applyFill="1" applyBorder="1" applyAlignment="1">
      <alignment horizontal="left" wrapText="1" indent="1"/>
    </xf>
    <xf numFmtId="0" fontId="17" fillId="0" borderId="50" xfId="6" applyNumberFormat="1" applyFont="1" applyFill="1" applyBorder="1">
      <alignment horizontal="left" vertical="top" wrapText="1" indent="1"/>
    </xf>
    <xf numFmtId="164" fontId="16" fillId="0" borderId="51" xfId="5" applyFont="1" applyFill="1" applyBorder="1" applyAlignment="1">
      <alignment horizontal="left" wrapText="1" indent="1"/>
    </xf>
    <xf numFmtId="0" fontId="17" fillId="0" borderId="52" xfId="6" applyNumberFormat="1" applyFont="1" applyFill="1" applyBorder="1">
      <alignment horizontal="left" vertical="top" wrapText="1" indent="1"/>
    </xf>
    <xf numFmtId="164" fontId="16" fillId="0" borderId="53" xfId="5" applyFont="1" applyFill="1" applyBorder="1" applyAlignment="1">
      <alignment horizontal="left" wrapText="1" indent="1"/>
    </xf>
    <xf numFmtId="0" fontId="17" fillId="0" borderId="44" xfId="6" applyNumberFormat="1" applyFont="1" applyFill="1" applyBorder="1">
      <alignment horizontal="left" vertical="top" wrapText="1" indent="1"/>
    </xf>
    <xf numFmtId="164" fontId="16" fillId="0" borderId="55" xfId="5" applyFont="1" applyFill="1" applyBorder="1" applyAlignment="1">
      <alignment horizontal="left" wrapText="1" indent="1"/>
    </xf>
    <xf numFmtId="0" fontId="17" fillId="0" borderId="56" xfId="6" applyNumberFormat="1" applyFont="1" applyFill="1" applyBorder="1">
      <alignment horizontal="left" vertical="top" wrapText="1" indent="1"/>
    </xf>
    <xf numFmtId="164" fontId="16" fillId="0" borderId="57" xfId="5" applyFont="1" applyFill="1" applyBorder="1" applyAlignment="1">
      <alignment horizontal="left" wrapText="1" indent="1"/>
    </xf>
    <xf numFmtId="0" fontId="17" fillId="0" borderId="58" xfId="6" applyNumberFormat="1" applyFont="1" applyFill="1" applyBorder="1">
      <alignment horizontal="left" vertical="top" wrapText="1" indent="1"/>
    </xf>
    <xf numFmtId="164" fontId="16" fillId="0" borderId="59" xfId="5" applyFont="1" applyFill="1" applyBorder="1" applyAlignment="1">
      <alignment horizontal="left" wrapText="1" indent="1"/>
    </xf>
    <xf numFmtId="0" fontId="17" fillId="0" borderId="60" xfId="6" applyNumberFormat="1" applyFont="1" applyFill="1" applyBorder="1">
      <alignment horizontal="left" vertical="top" wrapText="1" indent="1"/>
    </xf>
    <xf numFmtId="164" fontId="16" fillId="0" borderId="61" xfId="5" applyFont="1" applyFill="1" applyBorder="1" applyAlignment="1">
      <alignment horizontal="left" wrapText="1" indent="1"/>
    </xf>
    <xf numFmtId="0" fontId="17" fillId="0" borderId="62" xfId="6" applyNumberFormat="1" applyFont="1" applyFill="1" applyBorder="1">
      <alignment horizontal="left" vertical="top" wrapText="1" indent="1"/>
    </xf>
    <xf numFmtId="164" fontId="16" fillId="0" borderId="63" xfId="5" applyFont="1" applyFill="1" applyBorder="1" applyAlignment="1">
      <alignment horizontal="left" wrapText="1" indent="1"/>
    </xf>
    <xf numFmtId="0" fontId="17" fillId="0" borderId="54" xfId="6" applyNumberFormat="1" applyFont="1" applyFill="1" applyBorder="1">
      <alignment horizontal="left" vertical="top" wrapText="1" indent="1"/>
    </xf>
    <xf numFmtId="164" fontId="16" fillId="0" borderId="64" xfId="5" applyFont="1" applyFill="1" applyBorder="1" applyAlignment="1">
      <alignment horizontal="left" wrapText="1" indent="1"/>
    </xf>
    <xf numFmtId="0" fontId="17" fillId="0" borderId="65" xfId="6" applyNumberFormat="1" applyFont="1" applyFill="1" applyBorder="1">
      <alignment horizontal="left" vertical="top" wrapText="1" indent="1"/>
    </xf>
    <xf numFmtId="164" fontId="16" fillId="0" borderId="66" xfId="5" applyFont="1" applyFill="1" applyBorder="1" applyAlignment="1">
      <alignment horizontal="left" wrapText="1" indent="1"/>
    </xf>
    <xf numFmtId="0" fontId="17" fillId="0" borderId="67" xfId="6" applyNumberFormat="1" applyFont="1" applyFill="1" applyBorder="1">
      <alignment horizontal="left" vertical="top" wrapText="1" indent="1"/>
    </xf>
    <xf numFmtId="164" fontId="16" fillId="0" borderId="68" xfId="5" applyFont="1" applyFill="1" applyBorder="1" applyAlignment="1">
      <alignment horizontal="left" wrapText="1" indent="1"/>
    </xf>
    <xf numFmtId="0" fontId="17" fillId="0" borderId="69" xfId="6" applyNumberFormat="1" applyFont="1" applyFill="1" applyBorder="1">
      <alignment horizontal="left" vertical="top" wrapText="1" indent="1"/>
    </xf>
    <xf numFmtId="164" fontId="16" fillId="0" borderId="70" xfId="5" applyFont="1" applyFill="1" applyBorder="1" applyAlignment="1">
      <alignment horizontal="left" wrapText="1" indent="1"/>
    </xf>
    <xf numFmtId="0" fontId="17" fillId="0" borderId="71" xfId="6" applyNumberFormat="1" applyFont="1" applyFill="1" applyBorder="1">
      <alignment horizontal="left" vertical="top" wrapText="1" indent="1"/>
    </xf>
    <xf numFmtId="164" fontId="16" fillId="0" borderId="72" xfId="5" applyFont="1" applyFill="1" applyBorder="1" applyAlignment="1">
      <alignment horizontal="left" wrapText="1" indent="1"/>
    </xf>
    <xf numFmtId="164" fontId="16" fillId="0" borderId="74" xfId="5" applyFont="1" applyFill="1" applyBorder="1" applyAlignment="1">
      <alignment horizontal="left" wrapText="1" indent="1"/>
    </xf>
    <xf numFmtId="0" fontId="17" fillId="0" borderId="75" xfId="6" applyNumberFormat="1" applyFont="1" applyFill="1" applyBorder="1">
      <alignment horizontal="left" vertical="top" wrapText="1" indent="1"/>
    </xf>
    <xf numFmtId="164" fontId="16" fillId="0" borderId="76" xfId="5" applyFont="1" applyFill="1" applyBorder="1" applyAlignment="1">
      <alignment horizontal="left" wrapText="1" indent="1"/>
    </xf>
    <xf numFmtId="0" fontId="17" fillId="0" borderId="77" xfId="6" applyNumberFormat="1" applyFont="1" applyFill="1" applyBorder="1">
      <alignment horizontal="left" vertical="top" wrapText="1" indent="1"/>
    </xf>
    <xf numFmtId="164" fontId="16" fillId="0" borderId="78" xfId="5" applyFont="1" applyFill="1" applyBorder="1" applyAlignment="1">
      <alignment horizontal="left" wrapText="1" indent="1"/>
    </xf>
    <xf numFmtId="0" fontId="17" fillId="0" borderId="79" xfId="6" applyNumberFormat="1" applyFont="1" applyFill="1" applyBorder="1">
      <alignment horizontal="left" vertical="top" wrapText="1" indent="1"/>
    </xf>
    <xf numFmtId="164" fontId="16" fillId="0" borderId="80" xfId="5" applyFont="1" applyFill="1" applyBorder="1" applyAlignment="1">
      <alignment horizontal="left" wrapText="1" indent="1"/>
    </xf>
    <xf numFmtId="0" fontId="17" fillId="0" borderId="81" xfId="6" applyNumberFormat="1" applyFont="1" applyFill="1" applyBorder="1">
      <alignment horizontal="left" vertical="top" wrapText="1" indent="1"/>
    </xf>
    <xf numFmtId="164" fontId="16" fillId="0" borderId="82" xfId="5" applyFont="1" applyFill="1" applyBorder="1" applyAlignment="1">
      <alignment horizontal="left" wrapText="1" indent="1"/>
    </xf>
    <xf numFmtId="0" fontId="17" fillId="0" borderId="73" xfId="6" applyNumberFormat="1" applyFont="1" applyFill="1" applyBorder="1">
      <alignment horizontal="left" vertical="top" wrapText="1" indent="1"/>
    </xf>
    <xf numFmtId="164" fontId="16" fillId="0" borderId="83" xfId="5" applyFont="1" applyFill="1" applyBorder="1" applyAlignment="1">
      <alignment horizontal="left" wrapText="1" indent="1"/>
    </xf>
    <xf numFmtId="0" fontId="17" fillId="0" borderId="83" xfId="6" applyNumberFormat="1" applyFont="1" applyFill="1" applyBorder="1">
      <alignment horizontal="left" vertical="top" wrapText="1" indent="1"/>
    </xf>
    <xf numFmtId="164" fontId="16" fillId="0" borderId="84" xfId="5" applyFont="1" applyFill="1" applyBorder="1" applyAlignment="1">
      <alignment horizontal="left" wrapText="1" indent="1"/>
    </xf>
    <xf numFmtId="0" fontId="17" fillId="0" borderId="85" xfId="6" applyNumberFormat="1" applyFont="1" applyFill="1" applyBorder="1">
      <alignment horizontal="left" vertical="top" wrapText="1" indent="1"/>
    </xf>
    <xf numFmtId="0" fontId="23" fillId="9" borderId="12" xfId="10" applyFont="1" applyFill="1" applyBorder="1" applyAlignment="1">
      <alignment horizontal="center" vertical="center"/>
    </xf>
    <xf numFmtId="0" fontId="23" fillId="10" borderId="13" xfId="11" applyFont="1" applyFill="1" applyBorder="1" applyAlignment="1">
      <alignment horizontal="center" vertical="center"/>
    </xf>
    <xf numFmtId="0" fontId="23" fillId="9" borderId="13" xfId="10" applyFont="1" applyFill="1" applyBorder="1" applyAlignment="1">
      <alignment horizontal="center" vertical="center"/>
    </xf>
    <xf numFmtId="0" fontId="23" fillId="9" borderId="86" xfId="10" applyFont="1" applyFill="1" applyBorder="1" applyAlignment="1">
      <alignment horizontal="center" vertical="center"/>
    </xf>
    <xf numFmtId="0" fontId="22" fillId="9" borderId="87" xfId="9" applyFont="1" applyFill="1" applyBorder="1" applyAlignment="1">
      <alignment horizontal="center"/>
    </xf>
    <xf numFmtId="0" fontId="21" fillId="9" borderId="88" xfId="2" applyFont="1" applyFill="1" applyBorder="1" applyAlignment="1"/>
    <xf numFmtId="0" fontId="18" fillId="9" borderId="88" xfId="0" applyFont="1" applyFill="1" applyBorder="1"/>
    <xf numFmtId="0" fontId="18" fillId="9" borderId="89" xfId="0" applyFont="1" applyFill="1" applyBorder="1"/>
    <xf numFmtId="0" fontId="17" fillId="12" borderId="85" xfId="6" applyNumberFormat="1" applyFont="1" applyFill="1" applyBorder="1">
      <alignment horizontal="left" vertical="top" wrapText="1" indent="1"/>
    </xf>
    <xf numFmtId="0" fontId="17" fillId="13" borderId="6" xfId="6" applyNumberFormat="1" applyFont="1" applyFill="1">
      <alignment horizontal="left" vertical="top" wrapText="1" indent="1"/>
    </xf>
    <xf numFmtId="0" fontId="17" fillId="13" borderId="85" xfId="6" applyNumberFormat="1" applyFont="1" applyFill="1" applyBorder="1">
      <alignment horizontal="left" vertical="top" wrapText="1" indent="1"/>
    </xf>
    <xf numFmtId="0" fontId="22" fillId="11" borderId="88" xfId="2" applyFont="1" applyFill="1" applyBorder="1" applyAlignment="1">
      <alignment horizontal="left"/>
    </xf>
    <xf numFmtId="164" fontId="20" fillId="0" borderId="0" xfId="8" applyFont="1" applyBorder="1" applyAlignment="1">
      <alignment horizontal="left" wrapText="1" indent="1"/>
    </xf>
    <xf numFmtId="164" fontId="20" fillId="0" borderId="5" xfId="8" applyFont="1" applyBorder="1" applyAlignment="1">
      <alignment horizontal="left" wrapText="1" indent="1"/>
    </xf>
    <xf numFmtId="0" fontId="17" fillId="0" borderId="0" xfId="7" applyNumberFormat="1" applyFont="1">
      <alignment horizontal="left" vertical="top" wrapText="1" indent="1"/>
    </xf>
    <xf numFmtId="164" fontId="16" fillId="0" borderId="0" xfId="8" applyFont="1" applyBorder="1" applyAlignment="1">
      <alignment horizontal="left" wrapText="1" indent="1"/>
    </xf>
    <xf numFmtId="164" fontId="16" fillId="0" borderId="5" xfId="8" applyFont="1" applyBorder="1" applyAlignment="1">
      <alignment horizontal="left" wrapText="1" indent="1"/>
    </xf>
    <xf numFmtId="164" fontId="20" fillId="0" borderId="8" xfId="8" applyFont="1" applyBorder="1" applyAlignment="1">
      <alignment horizontal="left" wrapText="1" indent="1"/>
    </xf>
    <xf numFmtId="0" fontId="20" fillId="0" borderId="0" xfId="8" applyNumberFormat="1" applyFont="1" applyBorder="1" applyAlignment="1">
      <alignment horizontal="left" wrapText="1" indent="1"/>
    </xf>
    <xf numFmtId="0" fontId="20" fillId="0" borderId="5" xfId="8" applyNumberFormat="1" applyFont="1" applyBorder="1" applyAlignment="1">
      <alignment horizontal="left" wrapText="1" indent="1"/>
    </xf>
    <xf numFmtId="0" fontId="17" fillId="0" borderId="0" xfId="7" applyNumberFormat="1" applyFont="1" applyBorder="1">
      <alignment horizontal="left" vertical="top" wrapText="1" indent="1"/>
    </xf>
    <xf numFmtId="0" fontId="17" fillId="14" borderId="85" xfId="6" applyNumberFormat="1" applyFont="1" applyFill="1" applyBorder="1">
      <alignment horizontal="left" vertical="top" wrapText="1" indent="1"/>
    </xf>
    <xf numFmtId="0" fontId="24" fillId="0" borderId="85" xfId="6" applyNumberFormat="1" applyFont="1" applyFill="1" applyBorder="1">
      <alignment horizontal="left" vertical="top" wrapText="1" indent="1"/>
    </xf>
    <xf numFmtId="0" fontId="17" fillId="15" borderId="85" xfId="6" applyNumberFormat="1" applyFont="1" applyFill="1" applyBorder="1">
      <alignment horizontal="left" vertical="top" wrapText="1" indent="1"/>
    </xf>
    <xf numFmtId="0" fontId="17" fillId="14" borderId="6" xfId="6" applyNumberFormat="1" applyFont="1" applyFill="1">
      <alignment horizontal="left" vertical="top" wrapText="1" indent="1"/>
    </xf>
    <xf numFmtId="0" fontId="25" fillId="15" borderId="6" xfId="6" applyNumberFormat="1" applyFont="1" applyFill="1">
      <alignment horizontal="left" vertical="top" wrapText="1" indent="1"/>
    </xf>
    <xf numFmtId="0" fontId="25" fillId="15" borderId="83" xfId="6" applyNumberFormat="1" applyFont="1" applyFill="1" applyBorder="1">
      <alignment horizontal="left" vertical="top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/>
    <cellStyle name="Day Detail" xfId="6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/>
    <cellStyle name="Notes Header" xfId="8"/>
    <cellStyle name="Title" xfId="9" builtinId="15" customBuiltin="1"/>
    <cellStyle name="Total" xfId="15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5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4.png"/><Relationship Id="rId5" Type="http://schemas.openxmlformats.org/officeDocument/2006/relationships/image" Target="../media/image10.png"/><Relationship Id="rId10" Type="http://schemas.openxmlformats.org/officeDocument/2006/relationships/image" Target="../media/image3.png"/><Relationship Id="rId4" Type="http://schemas.openxmlformats.org/officeDocument/2006/relationships/image" Target="../media/image9.png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10287</xdr:colOff>
      <xdr:row>2</xdr:row>
      <xdr:rowOff>6477</xdr:rowOff>
    </xdr:to>
    <xdr:pic>
      <xdr:nvPicPr>
        <xdr:cNvPr id="74" name="Picture_8" descr="Photo of a girl using her notebook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10287</xdr:colOff>
      <xdr:row>18</xdr:row>
      <xdr:rowOff>6477</xdr:rowOff>
    </xdr:to>
    <xdr:pic>
      <xdr:nvPicPr>
        <xdr:cNvPr id="75" name="Picture_9" descr="Photo of a football team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5723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10287</xdr:colOff>
      <xdr:row>34</xdr:row>
      <xdr:rowOff>6477</xdr:rowOff>
    </xdr:to>
    <xdr:pic>
      <xdr:nvPicPr>
        <xdr:cNvPr id="76" name="Picture_10" descr="Photo of basketball huddle" title="Banne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10287</xdr:colOff>
      <xdr:row>50</xdr:row>
      <xdr:rowOff>6477</xdr:rowOff>
    </xdr:to>
    <xdr:pic>
      <xdr:nvPicPr>
        <xdr:cNvPr id="77" name="Picture_11" descr="Photo of students in a lab" title="Banne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10287</xdr:colOff>
      <xdr:row>66</xdr:row>
      <xdr:rowOff>6477</xdr:rowOff>
    </xdr:to>
    <xdr:pic>
      <xdr:nvPicPr>
        <xdr:cNvPr id="78" name="Picture_12" descr="Photo of a girl carrying gifts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10287</xdr:colOff>
      <xdr:row>82</xdr:row>
      <xdr:rowOff>6477</xdr:rowOff>
    </xdr:to>
    <xdr:pic>
      <xdr:nvPicPr>
        <xdr:cNvPr id="79" name="Picture_1" descr="Photo of a girl wirting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10287</xdr:colOff>
      <xdr:row>98</xdr:row>
      <xdr:rowOff>6477</xdr:rowOff>
    </xdr:to>
    <xdr:pic>
      <xdr:nvPicPr>
        <xdr:cNvPr id="80" name="Picture_2" descr="Photo of students discussing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5876925" y="448627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10287</xdr:colOff>
      <xdr:row>114</xdr:row>
      <xdr:rowOff>6477</xdr:rowOff>
    </xdr:to>
    <xdr:pic>
      <xdr:nvPicPr>
        <xdr:cNvPr id="81" name="Picture_3" descr="Photo of a guy crossing street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10287</xdr:colOff>
      <xdr:row>130</xdr:row>
      <xdr:rowOff>6477</xdr:rowOff>
    </xdr:to>
    <xdr:pic>
      <xdr:nvPicPr>
        <xdr:cNvPr id="82" name="Picture_4" descr="Photo of students raising their hands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10287</xdr:colOff>
      <xdr:row>146</xdr:row>
      <xdr:rowOff>6477</xdr:rowOff>
    </xdr:to>
    <xdr:pic>
      <xdr:nvPicPr>
        <xdr:cNvPr id="83" name="Picture_5" descr="Photo of student in lecture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10287</xdr:colOff>
      <xdr:row>162</xdr:row>
      <xdr:rowOff>6477</xdr:rowOff>
    </xdr:to>
    <xdr:pic>
      <xdr:nvPicPr>
        <xdr:cNvPr id="84" name="Picture_6" descr="Photo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10287</xdr:colOff>
      <xdr:row>178</xdr:row>
      <xdr:rowOff>6477</xdr:rowOff>
    </xdr:to>
    <xdr:pic>
      <xdr:nvPicPr>
        <xdr:cNvPr id="85" name="Picture_7" descr="Photo of students playing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25112" cy="1216152"/>
        </a:xfrm>
        <a:prstGeom prst="rect">
          <a:avLst/>
        </a:prstGeom>
      </xdr:spPr>
    </xdr:pic>
    <xdr:clientData/>
  </xdr:twoCellAnchor>
  <xdr:twoCellAnchor>
    <xdr:from>
      <xdr:col>6</xdr:col>
      <xdr:colOff>600075</xdr:colOff>
      <xdr:row>104</xdr:row>
      <xdr:rowOff>47624</xdr:rowOff>
    </xdr:from>
    <xdr:to>
      <xdr:col>6</xdr:col>
      <xdr:colOff>838200</xdr:colOff>
      <xdr:row>104</xdr:row>
      <xdr:rowOff>285749</xdr:rowOff>
    </xdr:to>
    <xdr:sp macro="" textlink="">
      <xdr:nvSpPr>
        <xdr:cNvPr id="2" name="Heart 1"/>
        <xdr:cNvSpPr/>
      </xdr:nvSpPr>
      <xdr:spPr>
        <a:xfrm>
          <a:off x="7915275" y="48444149"/>
          <a:ext cx="238125" cy="238125"/>
        </a:xfrm>
        <a:prstGeom prst="hear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 editAs="oneCell">
    <xdr:from>
      <xdr:col>4</xdr:col>
      <xdr:colOff>428625</xdr:colOff>
      <xdr:row>75</xdr:row>
      <xdr:rowOff>161925</xdr:rowOff>
    </xdr:from>
    <xdr:to>
      <xdr:col>4</xdr:col>
      <xdr:colOff>876299</xdr:colOff>
      <xdr:row>75</xdr:row>
      <xdr:rowOff>609599</xdr:rowOff>
    </xdr:to>
    <xdr:pic>
      <xdr:nvPicPr>
        <xdr:cNvPr id="3" name="Picture 2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867275" y="34899600"/>
          <a:ext cx="447674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41</xdr:row>
      <xdr:rowOff>9524</xdr:rowOff>
    </xdr:from>
    <xdr:to>
      <xdr:col>2</xdr:col>
      <xdr:colOff>1257300</xdr:colOff>
      <xdr:row>41</xdr:row>
      <xdr:rowOff>619125</xdr:rowOff>
    </xdr:to>
    <xdr:pic>
      <xdr:nvPicPr>
        <xdr:cNvPr id="4" name="Picture 3" descr="Happy Thanksgiving from My Home to Yours | Blessed Beyond ...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18878549"/>
          <a:ext cx="1085850" cy="609601"/>
        </a:xfrm>
        <a:prstGeom prst="rect">
          <a:avLst/>
        </a:prstGeom>
      </xdr:spPr>
    </xdr:pic>
    <xdr:clientData/>
  </xdr:twoCellAnchor>
  <xdr:oneCellAnchor>
    <xdr:from>
      <xdr:col>5</xdr:col>
      <xdr:colOff>428625</xdr:colOff>
      <xdr:row>75</xdr:row>
      <xdr:rowOff>161925</xdr:rowOff>
    </xdr:from>
    <xdr:ext cx="447674" cy="447674"/>
    <xdr:pic>
      <xdr:nvPicPr>
        <xdr:cNvPr id="17" name="Picture 16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867275" y="34899600"/>
          <a:ext cx="447674" cy="447674"/>
        </a:xfrm>
        <a:prstGeom prst="rect">
          <a:avLst/>
        </a:prstGeom>
      </xdr:spPr>
    </xdr:pic>
    <xdr:clientData/>
  </xdr:oneCellAnchor>
  <xdr:oneCellAnchor>
    <xdr:from>
      <xdr:col>6</xdr:col>
      <xdr:colOff>428625</xdr:colOff>
      <xdr:row>75</xdr:row>
      <xdr:rowOff>161925</xdr:rowOff>
    </xdr:from>
    <xdr:ext cx="447674" cy="447674"/>
    <xdr:pic>
      <xdr:nvPicPr>
        <xdr:cNvPr id="18" name="Picture 17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867275" y="34899600"/>
          <a:ext cx="447674" cy="447674"/>
        </a:xfrm>
        <a:prstGeom prst="rect">
          <a:avLst/>
        </a:prstGeom>
      </xdr:spPr>
    </xdr:pic>
    <xdr:clientData/>
  </xdr:oneCellAnchor>
  <xdr:oneCellAnchor>
    <xdr:from>
      <xdr:col>7</xdr:col>
      <xdr:colOff>428625</xdr:colOff>
      <xdr:row>75</xdr:row>
      <xdr:rowOff>161925</xdr:rowOff>
    </xdr:from>
    <xdr:ext cx="447674" cy="447674"/>
    <xdr:pic>
      <xdr:nvPicPr>
        <xdr:cNvPr id="19" name="Picture 18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305550" y="34899600"/>
          <a:ext cx="447674" cy="447674"/>
        </a:xfrm>
        <a:prstGeom prst="rect">
          <a:avLst/>
        </a:prstGeom>
      </xdr:spPr>
    </xdr:pic>
    <xdr:clientData/>
  </xdr:oneCellAnchor>
  <xdr:twoCellAnchor editAs="oneCell">
    <xdr:from>
      <xdr:col>1</xdr:col>
      <xdr:colOff>409575</xdr:colOff>
      <xdr:row>77</xdr:row>
      <xdr:rowOff>171450</xdr:rowOff>
    </xdr:from>
    <xdr:to>
      <xdr:col>1</xdr:col>
      <xdr:colOff>857249</xdr:colOff>
      <xdr:row>77</xdr:row>
      <xdr:rowOff>619124</xdr:rowOff>
    </xdr:to>
    <xdr:pic>
      <xdr:nvPicPr>
        <xdr:cNvPr id="20" name="Picture 19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5861625"/>
          <a:ext cx="447674" cy="44767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75</xdr:row>
      <xdr:rowOff>209550</xdr:rowOff>
    </xdr:from>
    <xdr:to>
      <xdr:col>1</xdr:col>
      <xdr:colOff>857249</xdr:colOff>
      <xdr:row>76</xdr:row>
      <xdr:rowOff>9524</xdr:rowOff>
    </xdr:to>
    <xdr:pic>
      <xdr:nvPicPr>
        <xdr:cNvPr id="21" name="Picture 20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4947225"/>
          <a:ext cx="447674" cy="447674"/>
        </a:xfrm>
        <a:prstGeom prst="rect">
          <a:avLst/>
        </a:prstGeom>
      </xdr:spPr>
    </xdr:pic>
    <xdr:clientData/>
  </xdr:twoCellAnchor>
  <xdr:oneCellAnchor>
    <xdr:from>
      <xdr:col>2</xdr:col>
      <xdr:colOff>409575</xdr:colOff>
      <xdr:row>75</xdr:row>
      <xdr:rowOff>209550</xdr:rowOff>
    </xdr:from>
    <xdr:ext cx="447674" cy="447674"/>
    <xdr:pic>
      <xdr:nvPicPr>
        <xdr:cNvPr id="22" name="Picture 21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4947225"/>
          <a:ext cx="447674" cy="447674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75</xdr:row>
      <xdr:rowOff>209550</xdr:rowOff>
    </xdr:from>
    <xdr:ext cx="447674" cy="447674"/>
    <xdr:pic>
      <xdr:nvPicPr>
        <xdr:cNvPr id="23" name="Picture 22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4947225"/>
          <a:ext cx="447674" cy="447674"/>
        </a:xfrm>
        <a:prstGeom prst="rect">
          <a:avLst/>
        </a:prstGeom>
      </xdr:spPr>
    </xdr:pic>
    <xdr:clientData/>
  </xdr:oneCellAnchor>
  <xdr:oneCellAnchor>
    <xdr:from>
      <xdr:col>2</xdr:col>
      <xdr:colOff>409575</xdr:colOff>
      <xdr:row>77</xdr:row>
      <xdr:rowOff>171450</xdr:rowOff>
    </xdr:from>
    <xdr:ext cx="447674" cy="447674"/>
    <xdr:pic>
      <xdr:nvPicPr>
        <xdr:cNvPr id="24" name="Picture 23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5861625"/>
          <a:ext cx="447674" cy="447674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77</xdr:row>
      <xdr:rowOff>171450</xdr:rowOff>
    </xdr:from>
    <xdr:ext cx="447674" cy="447674"/>
    <xdr:pic>
      <xdr:nvPicPr>
        <xdr:cNvPr id="25" name="Picture 24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5861625"/>
          <a:ext cx="447674" cy="447674"/>
        </a:xfrm>
        <a:prstGeom prst="rect">
          <a:avLst/>
        </a:prstGeom>
      </xdr:spPr>
    </xdr:pic>
    <xdr:clientData/>
  </xdr:oneCellAnchor>
  <xdr:oneCellAnchor>
    <xdr:from>
      <xdr:col>7</xdr:col>
      <xdr:colOff>428625</xdr:colOff>
      <xdr:row>73</xdr:row>
      <xdr:rowOff>161925</xdr:rowOff>
    </xdr:from>
    <xdr:ext cx="447674" cy="447674"/>
    <xdr:pic>
      <xdr:nvPicPr>
        <xdr:cNvPr id="31" name="Picture 30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182100" y="34899600"/>
          <a:ext cx="447674" cy="447674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85</xdr:row>
      <xdr:rowOff>171450</xdr:rowOff>
    </xdr:from>
    <xdr:ext cx="447674" cy="447674"/>
    <xdr:pic>
      <xdr:nvPicPr>
        <xdr:cNvPr id="32" name="Picture 31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5861625"/>
          <a:ext cx="447674" cy="447674"/>
        </a:xfrm>
        <a:prstGeom prst="rect">
          <a:avLst/>
        </a:prstGeom>
      </xdr:spPr>
    </xdr:pic>
    <xdr:clientData/>
  </xdr:oneCellAnchor>
  <xdr:oneCellAnchor>
    <xdr:from>
      <xdr:col>2</xdr:col>
      <xdr:colOff>409575</xdr:colOff>
      <xdr:row>85</xdr:row>
      <xdr:rowOff>171450</xdr:rowOff>
    </xdr:from>
    <xdr:ext cx="447674" cy="447674"/>
    <xdr:pic>
      <xdr:nvPicPr>
        <xdr:cNvPr id="33" name="Picture 32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85</xdr:row>
      <xdr:rowOff>171450</xdr:rowOff>
    </xdr:from>
    <xdr:ext cx="447674" cy="447674"/>
    <xdr:pic>
      <xdr:nvPicPr>
        <xdr:cNvPr id="34" name="Picture 33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4</xdr:col>
      <xdr:colOff>409575</xdr:colOff>
      <xdr:row>85</xdr:row>
      <xdr:rowOff>171450</xdr:rowOff>
    </xdr:from>
    <xdr:ext cx="447674" cy="447674"/>
    <xdr:pic>
      <xdr:nvPicPr>
        <xdr:cNvPr id="35" name="Picture 34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5</xdr:col>
      <xdr:colOff>409575</xdr:colOff>
      <xdr:row>85</xdr:row>
      <xdr:rowOff>171450</xdr:rowOff>
    </xdr:from>
    <xdr:ext cx="447674" cy="447674"/>
    <xdr:pic>
      <xdr:nvPicPr>
        <xdr:cNvPr id="36" name="Picture 35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6</xdr:col>
      <xdr:colOff>409575</xdr:colOff>
      <xdr:row>85</xdr:row>
      <xdr:rowOff>171450</xdr:rowOff>
    </xdr:from>
    <xdr:ext cx="447674" cy="447674"/>
    <xdr:pic>
      <xdr:nvPicPr>
        <xdr:cNvPr id="37" name="Picture 36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7</xdr:col>
      <xdr:colOff>409575</xdr:colOff>
      <xdr:row>85</xdr:row>
      <xdr:rowOff>171450</xdr:rowOff>
    </xdr:from>
    <xdr:ext cx="447674" cy="447674"/>
    <xdr:pic>
      <xdr:nvPicPr>
        <xdr:cNvPr id="38" name="Picture 37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87</xdr:row>
      <xdr:rowOff>171450</xdr:rowOff>
    </xdr:from>
    <xdr:ext cx="447674" cy="447674"/>
    <xdr:pic>
      <xdr:nvPicPr>
        <xdr:cNvPr id="39" name="Picture 38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114299</xdr:rowOff>
    </xdr:from>
    <xdr:to>
      <xdr:col>1</xdr:col>
      <xdr:colOff>4334636</xdr:colOff>
      <xdr:row>1</xdr:row>
      <xdr:rowOff>1216151</xdr:rowOff>
    </xdr:to>
    <xdr:pic>
      <xdr:nvPicPr>
        <xdr:cNvPr id="2" name="Picture_1" descr="Photo of a girl wirting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42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</xdr:row>
      <xdr:rowOff>1304924</xdr:rowOff>
    </xdr:from>
    <xdr:to>
      <xdr:col>1</xdr:col>
      <xdr:colOff>4334636</xdr:colOff>
      <xdr:row>2</xdr:row>
      <xdr:rowOff>1216151</xdr:rowOff>
    </xdr:to>
    <xdr:pic>
      <xdr:nvPicPr>
        <xdr:cNvPr id="3" name="Picture_2" descr="Photo of students discussing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133349" y="14192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</xdr:row>
      <xdr:rowOff>1304924</xdr:rowOff>
    </xdr:from>
    <xdr:to>
      <xdr:col>1</xdr:col>
      <xdr:colOff>4334636</xdr:colOff>
      <xdr:row>3</xdr:row>
      <xdr:rowOff>1216151</xdr:rowOff>
    </xdr:to>
    <xdr:pic>
      <xdr:nvPicPr>
        <xdr:cNvPr id="4" name="Picture_3" descr="Photo of a guy crossing street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27241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1304924</xdr:rowOff>
    </xdr:from>
    <xdr:to>
      <xdr:col>1</xdr:col>
      <xdr:colOff>4334636</xdr:colOff>
      <xdr:row>4</xdr:row>
      <xdr:rowOff>1216151</xdr:rowOff>
    </xdr:to>
    <xdr:pic>
      <xdr:nvPicPr>
        <xdr:cNvPr id="5" name="Picture_4" descr="Photo of students raising their hands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40290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</xdr:row>
      <xdr:rowOff>1304924</xdr:rowOff>
    </xdr:from>
    <xdr:to>
      <xdr:col>1</xdr:col>
      <xdr:colOff>4334636</xdr:colOff>
      <xdr:row>5</xdr:row>
      <xdr:rowOff>1216151</xdr:rowOff>
    </xdr:to>
    <xdr:pic>
      <xdr:nvPicPr>
        <xdr:cNvPr id="6" name="Picture_5" descr="Photo of student in lecture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53339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1304924</xdr:rowOff>
    </xdr:from>
    <xdr:to>
      <xdr:col>1</xdr:col>
      <xdr:colOff>4334636</xdr:colOff>
      <xdr:row>6</xdr:row>
      <xdr:rowOff>1216151</xdr:rowOff>
    </xdr:to>
    <xdr:pic>
      <xdr:nvPicPr>
        <xdr:cNvPr id="7" name="Picture_6" descr="Photo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66389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1304924</xdr:rowOff>
    </xdr:from>
    <xdr:to>
      <xdr:col>1</xdr:col>
      <xdr:colOff>4334636</xdr:colOff>
      <xdr:row>7</xdr:row>
      <xdr:rowOff>1216151</xdr:rowOff>
    </xdr:to>
    <xdr:pic>
      <xdr:nvPicPr>
        <xdr:cNvPr id="8" name="Picture_7" descr="Photo of students playing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79438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</xdr:row>
      <xdr:rowOff>1304924</xdr:rowOff>
    </xdr:from>
    <xdr:to>
      <xdr:col>1</xdr:col>
      <xdr:colOff>4334636</xdr:colOff>
      <xdr:row>8</xdr:row>
      <xdr:rowOff>1216151</xdr:rowOff>
    </xdr:to>
    <xdr:pic>
      <xdr:nvPicPr>
        <xdr:cNvPr id="9" name="Picture_8" descr="Photo of a girl using her notebook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92487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</xdr:row>
      <xdr:rowOff>1304924</xdr:rowOff>
    </xdr:from>
    <xdr:to>
      <xdr:col>1</xdr:col>
      <xdr:colOff>4334636</xdr:colOff>
      <xdr:row>9</xdr:row>
      <xdr:rowOff>1216151</xdr:rowOff>
    </xdr:to>
    <xdr:pic>
      <xdr:nvPicPr>
        <xdr:cNvPr id="10" name="Picture_9" descr="Photo of a football team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05536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1304924</xdr:rowOff>
    </xdr:from>
    <xdr:to>
      <xdr:col>1</xdr:col>
      <xdr:colOff>4334636</xdr:colOff>
      <xdr:row>10</xdr:row>
      <xdr:rowOff>1216151</xdr:rowOff>
    </xdr:to>
    <xdr:pic>
      <xdr:nvPicPr>
        <xdr:cNvPr id="11" name="Picture_10" descr="Photo of basketball huddle" title="Banne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8586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</xdr:row>
      <xdr:rowOff>1304924</xdr:rowOff>
    </xdr:from>
    <xdr:to>
      <xdr:col>1</xdr:col>
      <xdr:colOff>4334636</xdr:colOff>
      <xdr:row>11</xdr:row>
      <xdr:rowOff>1216151</xdr:rowOff>
    </xdr:to>
    <xdr:pic>
      <xdr:nvPicPr>
        <xdr:cNvPr id="12" name="Picture_11" descr="Photo of students in a lab" title="Banne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1635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1304924</xdr:rowOff>
    </xdr:from>
    <xdr:to>
      <xdr:col>1</xdr:col>
      <xdr:colOff>4334636</xdr:colOff>
      <xdr:row>12</xdr:row>
      <xdr:rowOff>1216151</xdr:rowOff>
    </xdr:to>
    <xdr:pic>
      <xdr:nvPicPr>
        <xdr:cNvPr id="13" name="Picture_12" descr="Photo of a girl carrying gifts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4468474"/>
          <a:ext cx="4325112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Franklin Gothic Medium Cond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I192"/>
  <sheetViews>
    <sheetView showGridLines="0" showRowColHeaders="0" tabSelected="1" topLeftCell="A19" zoomScale="120" zoomScaleNormal="120" workbookViewId="0">
      <selection activeCell="E166" sqref="E166"/>
    </sheetView>
  </sheetViews>
  <sheetFormatPr defaultColWidth="8.75" defaultRowHeight="16.5" x14ac:dyDescent="0.3"/>
  <cols>
    <col min="1" max="1" width="1.625" style="5" customWidth="1"/>
    <col min="2" max="8" width="18.875" style="5" customWidth="1"/>
    <col min="9" max="9" width="1.625" style="5" customWidth="1"/>
    <col min="10" max="13" width="8.75" style="5"/>
    <col min="14" max="14" width="6.75" style="5" customWidth="1"/>
    <col min="15" max="16384" width="8.75" style="5"/>
  </cols>
  <sheetData>
    <row r="1" spans="1:9" ht="9" customHeight="1" x14ac:dyDescent="0.3">
      <c r="A1" s="6"/>
      <c r="I1" s="5" t="s">
        <v>1</v>
      </c>
    </row>
    <row r="2" spans="1:9" ht="95.25" customHeight="1" x14ac:dyDescent="0.9">
      <c r="B2" s="97">
        <f ca="1">YEAR(TODAY())</f>
        <v>2019</v>
      </c>
      <c r="C2" s="104" t="s">
        <v>3</v>
      </c>
      <c r="D2" s="104"/>
      <c r="E2" s="98"/>
      <c r="F2" s="99"/>
      <c r="G2" s="99"/>
      <c r="H2" s="100"/>
    </row>
    <row r="3" spans="1:9" ht="9" customHeight="1" x14ac:dyDescent="0.3"/>
    <row r="4" spans="1:9" s="7" customFormat="1" ht="24" customHeight="1" x14ac:dyDescent="0.35">
      <c r="B4" s="93" t="s">
        <v>2</v>
      </c>
      <c r="C4" s="94" t="str">
        <f ca="1">(TEXT(C5,"dddd"))</f>
        <v>Monday</v>
      </c>
      <c r="D4" s="95" t="str">
        <f ca="1">TEXT(D5,"dddd")</f>
        <v>Tuesday</v>
      </c>
      <c r="E4" s="94" t="str">
        <f ca="1">TEXT(E5,"dddd")</f>
        <v>Wednesday</v>
      </c>
      <c r="F4" s="95" t="str">
        <f ca="1">TEXT(F5,"dddd")</f>
        <v>Thursday</v>
      </c>
      <c r="G4" s="94" t="str">
        <f ca="1">TEXT(G5,"dddd")</f>
        <v>Friday</v>
      </c>
      <c r="H4" s="96" t="str">
        <f ca="1">(TEXT(H5,"dddd"))</f>
        <v>Saturday</v>
      </c>
    </row>
    <row r="5" spans="1:9" s="8" customFormat="1" ht="24" customHeight="1" x14ac:dyDescent="0.35">
      <c r="B5" s="28">
        <f t="array" aca="1" ref="B5:H5" ca="1">Days+1+DATE(Calendar1Year,Calendar1MonthOption,1)-WEEKDAY(DATE(Calendar1Year,Calendar1MonthOption,1),WeekdayOption)</f>
        <v>43674</v>
      </c>
      <c r="C5" s="39">
        <f ca="1"/>
        <v>43675</v>
      </c>
      <c r="D5" s="50">
        <f ca="1"/>
        <v>43676</v>
      </c>
      <c r="E5" s="60">
        <f ca="1"/>
        <v>43677</v>
      </c>
      <c r="F5" s="70">
        <f ca="1"/>
        <v>43678</v>
      </c>
      <c r="G5" s="79">
        <f ca="1"/>
        <v>43679</v>
      </c>
      <c r="H5" s="4">
        <f ca="1"/>
        <v>43680</v>
      </c>
    </row>
    <row r="6" spans="1:9" s="9" customFormat="1" ht="51" customHeight="1" x14ac:dyDescent="0.3">
      <c r="B6" s="29"/>
      <c r="C6" s="40"/>
      <c r="D6" s="51"/>
      <c r="E6" s="61"/>
      <c r="F6" s="71"/>
      <c r="G6" s="80"/>
      <c r="H6" s="19"/>
    </row>
    <row r="7" spans="1:9" s="8" customFormat="1" ht="24" customHeight="1" x14ac:dyDescent="0.35">
      <c r="B7" s="30">
        <f t="array" aca="1" ref="B7:H7" ca="1">Days+8+DATE(Calendar1Year,Calendar1MonthOption,1)-WEEKDAY(DATE(Calendar1Year,Calendar1MonthOption,1),WeekdayOption)</f>
        <v>43681</v>
      </c>
      <c r="C7" s="41">
        <f ca="1"/>
        <v>43682</v>
      </c>
      <c r="D7" s="52">
        <f ca="1"/>
        <v>43683</v>
      </c>
      <c r="E7" s="62">
        <f ca="1"/>
        <v>43684</v>
      </c>
      <c r="F7" s="72">
        <f ca="1"/>
        <v>43685</v>
      </c>
      <c r="G7" s="81">
        <f ca="1"/>
        <v>43686</v>
      </c>
      <c r="H7" s="20">
        <f ca="1"/>
        <v>43687</v>
      </c>
    </row>
    <row r="8" spans="1:9" s="9" customFormat="1" ht="51" customHeight="1" x14ac:dyDescent="0.3">
      <c r="B8" s="31"/>
      <c r="C8" s="42"/>
      <c r="D8" s="53"/>
      <c r="E8" s="63"/>
      <c r="F8" s="73"/>
      <c r="G8" s="82"/>
      <c r="H8" s="21"/>
    </row>
    <row r="9" spans="1:9" s="8" customFormat="1" ht="24" customHeight="1" x14ac:dyDescent="0.35">
      <c r="B9" s="32">
        <f t="array" aca="1" ref="B9:H9" ca="1">Days+15+DATE(Calendar1Year,Calendar1MonthOption,1)-WEEKDAY(DATE(Calendar1Year,Calendar1MonthOption,1),WeekdayOption)</f>
        <v>43688</v>
      </c>
      <c r="C9" s="43">
        <f ca="1"/>
        <v>43689</v>
      </c>
      <c r="D9" s="54">
        <f ca="1"/>
        <v>43690</v>
      </c>
      <c r="E9" s="64">
        <f ca="1"/>
        <v>43691</v>
      </c>
      <c r="F9" s="74">
        <f ca="1"/>
        <v>43692</v>
      </c>
      <c r="G9" s="83">
        <f ca="1"/>
        <v>43693</v>
      </c>
      <c r="H9" s="22">
        <f ca="1"/>
        <v>43694</v>
      </c>
    </row>
    <row r="10" spans="1:9" s="9" customFormat="1" ht="51" customHeight="1" x14ac:dyDescent="0.3">
      <c r="B10" s="33"/>
      <c r="C10" s="44"/>
      <c r="D10" s="55"/>
      <c r="E10" s="65"/>
      <c r="F10" s="75"/>
      <c r="G10" s="84"/>
      <c r="H10" s="23"/>
    </row>
    <row r="11" spans="1:9" s="8" customFormat="1" ht="24" customHeight="1" x14ac:dyDescent="0.35">
      <c r="B11" s="34">
        <f t="array" aca="1" ref="B11:H11" ca="1">Days+22+DATE(Calendar1Year,Calendar1MonthOption,1)-WEEKDAY(DATE(Calendar1Year,Calendar1MonthOption,1),WeekdayOption)</f>
        <v>43695</v>
      </c>
      <c r="C11" s="45">
        <f ca="1"/>
        <v>43696</v>
      </c>
      <c r="D11" s="56">
        <f ca="1"/>
        <v>43697</v>
      </c>
      <c r="E11" s="66">
        <f ca="1"/>
        <v>43698</v>
      </c>
      <c r="F11" s="76">
        <f ca="1"/>
        <v>43699</v>
      </c>
      <c r="G11" s="85">
        <f ca="1"/>
        <v>43700</v>
      </c>
      <c r="H11" s="24">
        <f ca="1"/>
        <v>43701</v>
      </c>
    </row>
    <row r="12" spans="1:9" s="9" customFormat="1" ht="51" customHeight="1" x14ac:dyDescent="0.3">
      <c r="B12" s="35"/>
      <c r="C12" s="46"/>
      <c r="D12" s="57" t="s">
        <v>44</v>
      </c>
      <c r="E12" s="67"/>
      <c r="F12" s="77"/>
      <c r="G12" s="86"/>
      <c r="H12" s="25"/>
    </row>
    <row r="13" spans="1:9" s="8" customFormat="1" ht="24" customHeight="1" x14ac:dyDescent="0.35">
      <c r="B13" s="36">
        <f t="array" aca="1" ref="B13:H13" ca="1">Days+29+DATE(Calendar1Year,Calendar1MonthOption,1)-WEEKDAY(DATE(Calendar1Year,Calendar1MonthOption,1),WeekdayOption)</f>
        <v>43702</v>
      </c>
      <c r="C13" s="47">
        <f ca="1"/>
        <v>43703</v>
      </c>
      <c r="D13" s="58">
        <f ca="1"/>
        <v>43704</v>
      </c>
      <c r="E13" s="68">
        <f ca="1"/>
        <v>43705</v>
      </c>
      <c r="F13" s="78">
        <f ca="1"/>
        <v>43706</v>
      </c>
      <c r="G13" s="87">
        <f ca="1"/>
        <v>43707</v>
      </c>
      <c r="H13" s="26">
        <f ca="1"/>
        <v>43708</v>
      </c>
    </row>
    <row r="14" spans="1:9" s="9" customFormat="1" ht="51" customHeight="1" x14ac:dyDescent="0.3">
      <c r="B14" s="37"/>
      <c r="C14" s="48" t="s">
        <v>14</v>
      </c>
      <c r="D14" s="59" t="s">
        <v>14</v>
      </c>
      <c r="E14" s="69" t="s">
        <v>45</v>
      </c>
      <c r="F14" s="69" t="s">
        <v>45</v>
      </c>
      <c r="G14" s="88"/>
      <c r="H14" s="27"/>
    </row>
    <row r="15" spans="1:9" s="10" customFormat="1" ht="24" customHeight="1" x14ac:dyDescent="0.35">
      <c r="B15" s="28">
        <f t="array" aca="1" ref="B15:C15" ca="1">Days+36+DATE(Calendar1Year,Calendar1MonthOption,1)-WEEKDAY(DATE(Calendar1Year,Calendar1MonthOption,1),WeekdayOption)</f>
        <v>43709</v>
      </c>
      <c r="C15" s="39">
        <f ca="1"/>
        <v>43710</v>
      </c>
      <c r="D15" s="111" t="s">
        <v>0</v>
      </c>
      <c r="E15" s="112"/>
      <c r="F15" s="112"/>
      <c r="G15" s="112"/>
      <c r="H15" s="112"/>
    </row>
    <row r="16" spans="1:9" s="9" customFormat="1" ht="51" customHeight="1" x14ac:dyDescent="0.3">
      <c r="B16" s="38"/>
      <c r="C16" s="49"/>
      <c r="D16" s="107"/>
      <c r="E16" s="107"/>
      <c r="F16" s="107"/>
      <c r="G16" s="107"/>
      <c r="H16" s="107"/>
    </row>
    <row r="17" spans="2:8" s="11" customFormat="1" ht="9" customHeight="1" x14ac:dyDescent="0.3">
      <c r="B17" s="1"/>
      <c r="C17" s="1"/>
      <c r="D17" s="2"/>
      <c r="E17" s="2"/>
      <c r="F17" s="2"/>
      <c r="G17" s="2"/>
      <c r="H17" s="2"/>
    </row>
    <row r="18" spans="2:8" ht="95.25" customHeight="1" x14ac:dyDescent="0.9">
      <c r="B18" s="97">
        <f ca="1">YEAR(DATE(Calendar1Year,Calendar1MonthOption+1,1))</f>
        <v>2019</v>
      </c>
      <c r="C18" s="104" t="str">
        <f ca="1">TEXT(DATE(Calendar1Year,Calendar1MonthOption+1,1),"mmmm")</f>
        <v>September</v>
      </c>
      <c r="D18" s="104"/>
      <c r="E18" s="98"/>
      <c r="F18" s="99"/>
      <c r="G18" s="99"/>
      <c r="H18" s="100"/>
    </row>
    <row r="19" spans="2:8" ht="9" customHeight="1" x14ac:dyDescent="0.3"/>
    <row r="20" spans="2:8" s="7" customFormat="1" ht="24" customHeight="1" x14ac:dyDescent="0.35">
      <c r="B20" s="93" t="str">
        <f t="shared" ref="B20:H20" ca="1" si="0">TEXT(B21,"dddd")</f>
        <v>Sunday</v>
      </c>
      <c r="C20" s="94" t="str">
        <f t="shared" ca="1" si="0"/>
        <v>Monday</v>
      </c>
      <c r="D20" s="95" t="str">
        <f t="shared" ca="1" si="0"/>
        <v>Tuesday</v>
      </c>
      <c r="E20" s="94" t="str">
        <f t="shared" ca="1" si="0"/>
        <v>Wednesday</v>
      </c>
      <c r="F20" s="95" t="str">
        <f t="shared" ca="1" si="0"/>
        <v>Thursday</v>
      </c>
      <c r="G20" s="94" t="str">
        <f t="shared" ca="1" si="0"/>
        <v>Friday</v>
      </c>
      <c r="H20" s="96" t="str">
        <f t="shared" ca="1" si="0"/>
        <v>Saturday</v>
      </c>
    </row>
    <row r="21" spans="2:8" s="10" customFormat="1" ht="24" customHeight="1" x14ac:dyDescent="0.35">
      <c r="B21" s="4">
        <f t="array" aca="1" ref="B21:H21" ca="1">Days+1+DATE(Calendar2Year,Calendar2MonthOption,1)-WEEKDAY(DATE(Calendar2Year,Calendar2MonthOption,1),WeekdayOption)</f>
        <v>43709</v>
      </c>
      <c r="C21" s="89">
        <f ca="1"/>
        <v>43710</v>
      </c>
      <c r="D21" s="89">
        <f ca="1"/>
        <v>43711</v>
      </c>
      <c r="E21" s="89">
        <f ca="1"/>
        <v>43712</v>
      </c>
      <c r="F21" s="89">
        <f ca="1"/>
        <v>43713</v>
      </c>
      <c r="G21" s="89">
        <f ca="1"/>
        <v>43714</v>
      </c>
      <c r="H21" s="4">
        <f ca="1"/>
        <v>43715</v>
      </c>
    </row>
    <row r="22" spans="2:8" s="9" customFormat="1" ht="51" customHeight="1" x14ac:dyDescent="0.3">
      <c r="B22" s="3"/>
      <c r="C22" s="90" t="s">
        <v>19</v>
      </c>
      <c r="D22" s="90" t="s">
        <v>4</v>
      </c>
      <c r="E22" s="90"/>
      <c r="F22" s="90"/>
      <c r="G22" s="90"/>
      <c r="H22" s="3"/>
    </row>
    <row r="23" spans="2:8" s="10" customFormat="1" ht="24" customHeight="1" x14ac:dyDescent="0.35">
      <c r="B23" s="20">
        <f t="array" aca="1" ref="B23:H23" ca="1">Days+8+DATE(Calendar2Year,Calendar2MonthOption,1)-WEEKDAY(DATE(Calendar2Year,Calendar2MonthOption,1),WeekdayOption)</f>
        <v>43716</v>
      </c>
      <c r="C23" s="91">
        <f ca="1"/>
        <v>43717</v>
      </c>
      <c r="D23" s="91">
        <f ca="1"/>
        <v>43718</v>
      </c>
      <c r="E23" s="91">
        <f ca="1"/>
        <v>43719</v>
      </c>
      <c r="F23" s="91">
        <f ca="1"/>
        <v>43720</v>
      </c>
      <c r="G23" s="91">
        <f ca="1"/>
        <v>43721</v>
      </c>
      <c r="H23" s="20">
        <f ca="1"/>
        <v>43722</v>
      </c>
    </row>
    <row r="24" spans="2:8" s="9" customFormat="1" ht="51" customHeight="1" x14ac:dyDescent="0.3">
      <c r="B24" s="19"/>
      <c r="C24" s="92"/>
      <c r="D24" s="92"/>
      <c r="E24" s="92"/>
      <c r="F24" s="92"/>
      <c r="G24" s="92" t="s">
        <v>15</v>
      </c>
      <c r="H24" s="19"/>
    </row>
    <row r="25" spans="2:8" s="10" customFormat="1" ht="24" customHeight="1" x14ac:dyDescent="0.35">
      <c r="B25" s="20">
        <f t="array" aca="1" ref="B25:H25" ca="1">Days+15+DATE(Calendar2Year,Calendar2MonthOption,1)-WEEKDAY(DATE(Calendar2Year,Calendar2MonthOption,1),WeekdayOption)</f>
        <v>43723</v>
      </c>
      <c r="C25" s="91">
        <f ca="1"/>
        <v>43724</v>
      </c>
      <c r="D25" s="91">
        <f ca="1"/>
        <v>43725</v>
      </c>
      <c r="E25" s="91">
        <f ca="1"/>
        <v>43726</v>
      </c>
      <c r="F25" s="91">
        <f ca="1"/>
        <v>43727</v>
      </c>
      <c r="G25" s="91">
        <f ca="1"/>
        <v>43728</v>
      </c>
      <c r="H25" s="20">
        <f ca="1"/>
        <v>43729</v>
      </c>
    </row>
    <row r="26" spans="2:8" s="9" customFormat="1" ht="51" customHeight="1" x14ac:dyDescent="0.3">
      <c r="B26" s="19"/>
      <c r="C26" s="92" t="s">
        <v>21</v>
      </c>
      <c r="D26" s="92"/>
      <c r="E26" s="92"/>
      <c r="F26" s="92"/>
      <c r="G26" s="92"/>
      <c r="H26" s="19"/>
    </row>
    <row r="27" spans="2:8" s="10" customFormat="1" ht="24" customHeight="1" x14ac:dyDescent="0.35">
      <c r="B27" s="20">
        <f t="array" aca="1" ref="B27:H27" ca="1">Days+22+DATE(Calendar2Year,Calendar2MonthOption,1)-WEEKDAY(DATE(Calendar2Year,Calendar2MonthOption,1),WeekdayOption)</f>
        <v>43730</v>
      </c>
      <c r="C27" s="91">
        <f ca="1"/>
        <v>43731</v>
      </c>
      <c r="D27" s="91">
        <f ca="1"/>
        <v>43732</v>
      </c>
      <c r="E27" s="91">
        <f ca="1"/>
        <v>43733</v>
      </c>
      <c r="F27" s="91">
        <f ca="1"/>
        <v>43734</v>
      </c>
      <c r="G27" s="91">
        <f ca="1"/>
        <v>43735</v>
      </c>
      <c r="H27" s="20">
        <f ca="1"/>
        <v>43736</v>
      </c>
    </row>
    <row r="28" spans="2:8" s="9" customFormat="1" ht="51" customHeight="1" x14ac:dyDescent="0.3">
      <c r="B28" s="19"/>
      <c r="C28" s="92"/>
      <c r="D28" s="101"/>
      <c r="E28" s="101"/>
      <c r="G28" s="92" t="s">
        <v>39</v>
      </c>
      <c r="H28" s="19"/>
    </row>
    <row r="29" spans="2:8" s="10" customFormat="1" ht="24" customHeight="1" x14ac:dyDescent="0.35">
      <c r="B29" s="20">
        <f t="array" aca="1" ref="B29:H29" ca="1">Days+29+DATE(Calendar2Year,Calendar2MonthOption,1)-WEEKDAY(DATE(Calendar2Year,Calendar2MonthOption,1),WeekdayOption)</f>
        <v>43737</v>
      </c>
      <c r="C29" s="91">
        <f ca="1"/>
        <v>43738</v>
      </c>
      <c r="D29" s="91">
        <f ca="1"/>
        <v>43739</v>
      </c>
      <c r="E29" s="91">
        <f ca="1"/>
        <v>43740</v>
      </c>
      <c r="F29" s="91">
        <f ca="1"/>
        <v>43741</v>
      </c>
      <c r="G29" s="91">
        <f ca="1"/>
        <v>43742</v>
      </c>
      <c r="H29" s="20">
        <f ca="1"/>
        <v>43743</v>
      </c>
    </row>
    <row r="30" spans="2:8" s="9" customFormat="1" ht="51" customHeight="1" x14ac:dyDescent="0.3">
      <c r="B30" s="19"/>
      <c r="C30" s="103" t="s">
        <v>46</v>
      </c>
      <c r="D30" s="92"/>
      <c r="E30" s="92"/>
      <c r="F30" s="92"/>
      <c r="G30" s="92"/>
      <c r="H30" s="19"/>
    </row>
    <row r="31" spans="2:8" s="10" customFormat="1" ht="24" customHeight="1" x14ac:dyDescent="0.35">
      <c r="B31" s="4">
        <f t="array" aca="1" ref="B31:C31" ca="1">Days+36+DATE(Calendar2Year,Calendar2MonthOption,1)-WEEKDAY(DATE(Calendar2Year,Calendar2MonthOption,1),WeekdayOption)</f>
        <v>43744</v>
      </c>
      <c r="C31" s="89">
        <f ca="1"/>
        <v>43745</v>
      </c>
      <c r="D31" s="105" t="s">
        <v>0</v>
      </c>
      <c r="E31" s="105"/>
      <c r="F31" s="105"/>
      <c r="G31" s="105"/>
      <c r="H31" s="105"/>
    </row>
    <row r="32" spans="2:8" s="9" customFormat="1" ht="51" customHeight="1" x14ac:dyDescent="0.3">
      <c r="B32" s="3"/>
      <c r="C32" s="90"/>
      <c r="D32" s="113"/>
      <c r="E32" s="107"/>
      <c r="F32" s="107"/>
      <c r="G32" s="107"/>
      <c r="H32" s="107"/>
    </row>
    <row r="33" spans="2:8" s="11" customFormat="1" ht="9" customHeight="1" x14ac:dyDescent="0.3">
      <c r="B33" s="1"/>
      <c r="C33" s="1"/>
      <c r="D33" s="2"/>
      <c r="E33" s="2"/>
      <c r="F33" s="2"/>
      <c r="G33" s="2"/>
      <c r="H33" s="2"/>
    </row>
    <row r="34" spans="2:8" ht="95.25" customHeight="1" x14ac:dyDescent="0.9">
      <c r="B34" s="97">
        <f ca="1">YEAR(DATE(Calendar2Year,Calendar2MonthOption+1,1))</f>
        <v>2019</v>
      </c>
      <c r="C34" s="104" t="str">
        <f ca="1">TEXT(DATE(Calendar2Year,Calendar2MonthOption+1,1),"mmmm")</f>
        <v>October</v>
      </c>
      <c r="D34" s="104"/>
      <c r="E34" s="98"/>
      <c r="F34" s="99"/>
      <c r="G34" s="99"/>
      <c r="H34" s="100"/>
    </row>
    <row r="35" spans="2:8" ht="9" customHeight="1" x14ac:dyDescent="0.3"/>
    <row r="36" spans="2:8" s="7" customFormat="1" ht="24" customHeight="1" x14ac:dyDescent="0.35">
      <c r="B36" s="93" t="str">
        <f t="shared" ref="B36:H36" ca="1" si="1">TEXT(B37,"dddd")</f>
        <v>Sunday</v>
      </c>
      <c r="C36" s="94" t="str">
        <f t="shared" ca="1" si="1"/>
        <v>Monday</v>
      </c>
      <c r="D36" s="95" t="str">
        <f t="shared" ca="1" si="1"/>
        <v>Tuesday</v>
      </c>
      <c r="E36" s="94" t="str">
        <f t="shared" ca="1" si="1"/>
        <v>Wednesday</v>
      </c>
      <c r="F36" s="95" t="str">
        <f t="shared" ca="1" si="1"/>
        <v>Thursday</v>
      </c>
      <c r="G36" s="94" t="str">
        <f t="shared" ca="1" si="1"/>
        <v>Friday</v>
      </c>
      <c r="H36" s="96" t="str">
        <f t="shared" ca="1" si="1"/>
        <v>Saturday</v>
      </c>
    </row>
    <row r="37" spans="2:8" s="8" customFormat="1" ht="24" customHeight="1" x14ac:dyDescent="0.35">
      <c r="B37" s="4">
        <f t="array" aca="1" ref="B37:H37" ca="1">Days+1+DATE(Calendar3Year,Calendar3MonthOption,1)-WEEKDAY(DATE(Calendar3Year,Calendar3MonthOption,1),WeekdayOption)</f>
        <v>43737</v>
      </c>
      <c r="C37" s="89">
        <f ca="1"/>
        <v>43738</v>
      </c>
      <c r="D37" s="89">
        <f ca="1"/>
        <v>43739</v>
      </c>
      <c r="E37" s="89">
        <f ca="1"/>
        <v>43740</v>
      </c>
      <c r="F37" s="89">
        <f ca="1"/>
        <v>43741</v>
      </c>
      <c r="G37" s="89">
        <f ca="1"/>
        <v>43742</v>
      </c>
      <c r="H37" s="4">
        <f ca="1"/>
        <v>43743</v>
      </c>
    </row>
    <row r="38" spans="2:8" s="9" customFormat="1" ht="51" customHeight="1" x14ac:dyDescent="0.3">
      <c r="B38" s="19"/>
      <c r="C38" s="92"/>
      <c r="D38" s="92"/>
      <c r="E38" s="92"/>
      <c r="F38" s="92"/>
      <c r="G38" s="92" t="s">
        <v>58</v>
      </c>
      <c r="H38" s="19"/>
    </row>
    <row r="39" spans="2:8" s="8" customFormat="1" ht="24" customHeight="1" x14ac:dyDescent="0.35">
      <c r="B39" s="20">
        <f t="array" aca="1" ref="B39:H39" ca="1">Days+8+DATE(Calendar3Year,Calendar3MonthOption,1)-WEEKDAY(DATE(Calendar3Year,Calendar3MonthOption,1),WeekdayOption)</f>
        <v>43744</v>
      </c>
      <c r="C39" s="91">
        <f ca="1"/>
        <v>43745</v>
      </c>
      <c r="D39" s="91">
        <f ca="1"/>
        <v>43746</v>
      </c>
      <c r="E39" s="91">
        <f ca="1"/>
        <v>43747</v>
      </c>
      <c r="F39" s="91">
        <f ca="1"/>
        <v>43748</v>
      </c>
      <c r="G39" s="91">
        <f ca="1"/>
        <v>43749</v>
      </c>
      <c r="H39" s="20">
        <f ca="1"/>
        <v>43750</v>
      </c>
    </row>
    <row r="40" spans="2:8" s="9" customFormat="1" ht="51" customHeight="1" x14ac:dyDescent="0.3">
      <c r="B40" s="19"/>
      <c r="C40" s="92"/>
      <c r="D40" s="92"/>
      <c r="E40" s="114" t="s">
        <v>62</v>
      </c>
      <c r="F40" s="92"/>
      <c r="G40" s="92" t="s">
        <v>31</v>
      </c>
      <c r="H40" s="19"/>
    </row>
    <row r="41" spans="2:8" s="8" customFormat="1" ht="24" customHeight="1" x14ac:dyDescent="0.35">
      <c r="B41" s="20">
        <f t="array" aca="1" ref="B41:H41" ca="1">Days+15+DATE(Calendar3Year,Calendar3MonthOption,1)-WEEKDAY(DATE(Calendar3Year,Calendar3MonthOption,1),WeekdayOption)</f>
        <v>43751</v>
      </c>
      <c r="C41" s="91">
        <f ca="1"/>
        <v>43752</v>
      </c>
      <c r="D41" s="91">
        <f ca="1"/>
        <v>43753</v>
      </c>
      <c r="E41" s="91">
        <f ca="1"/>
        <v>43754</v>
      </c>
      <c r="F41" s="91">
        <f ca="1"/>
        <v>43755</v>
      </c>
      <c r="G41" s="91">
        <f ca="1"/>
        <v>43756</v>
      </c>
      <c r="H41" s="20">
        <f ca="1"/>
        <v>43757</v>
      </c>
    </row>
    <row r="42" spans="2:8" s="9" customFormat="1" ht="51" customHeight="1" x14ac:dyDescent="0.3">
      <c r="B42" s="19"/>
      <c r="C42" s="92"/>
      <c r="D42" s="92"/>
      <c r="E42" s="92"/>
      <c r="F42" s="92"/>
      <c r="G42" s="92"/>
      <c r="H42" s="19"/>
    </row>
    <row r="43" spans="2:8" s="8" customFormat="1" ht="24" customHeight="1" x14ac:dyDescent="0.35">
      <c r="B43" s="20">
        <f t="array" aca="1" ref="B43:H43" ca="1">Days+22+DATE(Calendar3Year,Calendar3MonthOption,1)-WEEKDAY(DATE(Calendar3Year,Calendar3MonthOption,1),WeekdayOption)</f>
        <v>43758</v>
      </c>
      <c r="C43" s="91">
        <f ca="1"/>
        <v>43759</v>
      </c>
      <c r="D43" s="91">
        <f ca="1"/>
        <v>43760</v>
      </c>
      <c r="E43" s="91">
        <f ca="1"/>
        <v>43761</v>
      </c>
      <c r="F43" s="91">
        <f ca="1"/>
        <v>43762</v>
      </c>
      <c r="G43" s="91">
        <f ca="1"/>
        <v>43763</v>
      </c>
      <c r="H43" s="20">
        <f ca="1"/>
        <v>43764</v>
      </c>
    </row>
    <row r="44" spans="2:8" s="9" customFormat="1" ht="51" customHeight="1" x14ac:dyDescent="0.3">
      <c r="B44" s="19"/>
      <c r="C44" s="92" t="s">
        <v>25</v>
      </c>
      <c r="D44" s="92"/>
      <c r="E44" s="92"/>
      <c r="F44" s="92"/>
      <c r="G44" s="92" t="s">
        <v>40</v>
      </c>
      <c r="H44" s="19"/>
    </row>
    <row r="45" spans="2:8" s="8" customFormat="1" ht="24" customHeight="1" x14ac:dyDescent="0.35">
      <c r="B45" s="20">
        <f t="array" aca="1" ref="B45:H45" ca="1">Days+29+DATE(Calendar3Year,Calendar3MonthOption,1)-WEEKDAY(DATE(Calendar3Year,Calendar3MonthOption,1),WeekdayOption)</f>
        <v>43765</v>
      </c>
      <c r="C45" s="91">
        <f ca="1"/>
        <v>43766</v>
      </c>
      <c r="D45" s="91">
        <f ca="1"/>
        <v>43767</v>
      </c>
      <c r="E45" s="91">
        <f ca="1"/>
        <v>43768</v>
      </c>
      <c r="F45" s="91">
        <f ca="1"/>
        <v>43769</v>
      </c>
      <c r="G45" s="91">
        <f ca="1"/>
        <v>43770</v>
      </c>
      <c r="H45" s="20">
        <f ca="1"/>
        <v>43771</v>
      </c>
    </row>
    <row r="46" spans="2:8" s="9" customFormat="1" ht="51" customHeight="1" x14ac:dyDescent="0.3">
      <c r="B46" s="19"/>
      <c r="C46" s="92"/>
      <c r="D46" s="101"/>
      <c r="E46" s="103" t="s">
        <v>47</v>
      </c>
      <c r="F46" s="92"/>
      <c r="G46" s="92"/>
      <c r="H46" s="19"/>
    </row>
    <row r="47" spans="2:8" s="8" customFormat="1" ht="24" customHeight="1" x14ac:dyDescent="0.35">
      <c r="B47" s="4">
        <f t="array" aca="1" ref="B47:C47" ca="1">Days+36+DATE(Calendar3Year,Calendar3MonthOption,1)-WEEKDAY(DATE(Calendar3Year,Calendar3MonthOption,1),WeekdayOption)</f>
        <v>43772</v>
      </c>
      <c r="C47" s="89">
        <f ca="1"/>
        <v>43773</v>
      </c>
      <c r="D47" s="105" t="s">
        <v>0</v>
      </c>
      <c r="E47" s="106"/>
      <c r="F47" s="106"/>
      <c r="G47" s="106"/>
      <c r="H47" s="106"/>
    </row>
    <row r="48" spans="2:8" s="9" customFormat="1" ht="51" customHeight="1" x14ac:dyDescent="0.3">
      <c r="B48" s="3"/>
      <c r="C48" s="90"/>
      <c r="D48" s="107"/>
      <c r="E48" s="107"/>
      <c r="F48" s="107"/>
      <c r="G48" s="107"/>
      <c r="H48" s="107"/>
    </row>
    <row r="49" spans="2:8" s="11" customFormat="1" ht="9" customHeight="1" x14ac:dyDescent="0.3">
      <c r="B49" s="1"/>
      <c r="C49" s="1"/>
      <c r="D49" s="2"/>
      <c r="E49" s="2"/>
      <c r="F49" s="2"/>
      <c r="G49" s="2"/>
      <c r="H49" s="2"/>
    </row>
    <row r="50" spans="2:8" ht="95.25" customHeight="1" x14ac:dyDescent="0.9">
      <c r="B50" s="97">
        <f ca="1">YEAR(DATE(Calendar3Year,Calendar3MonthOption+1,1))</f>
        <v>2019</v>
      </c>
      <c r="C50" s="104" t="str">
        <f ca="1">TEXT(DATE(Calendar3Year,Calendar3MonthOption+1,1),"mmmm")</f>
        <v>November</v>
      </c>
      <c r="D50" s="104"/>
      <c r="E50" s="98"/>
      <c r="F50" s="99"/>
      <c r="G50" s="99"/>
      <c r="H50" s="100"/>
    </row>
    <row r="51" spans="2:8" ht="9" customHeight="1" x14ac:dyDescent="0.3"/>
    <row r="52" spans="2:8" s="7" customFormat="1" ht="24" customHeight="1" x14ac:dyDescent="0.35">
      <c r="B52" s="93" t="str">
        <f t="shared" ref="B52:H52" ca="1" si="2">TEXT(B53,"dddd")</f>
        <v>Sunday</v>
      </c>
      <c r="C52" s="94" t="str">
        <f t="shared" ca="1" si="2"/>
        <v>Monday</v>
      </c>
      <c r="D52" s="95" t="str">
        <f t="shared" ca="1" si="2"/>
        <v>Tuesday</v>
      </c>
      <c r="E52" s="94" t="str">
        <f t="shared" ca="1" si="2"/>
        <v>Wednesday</v>
      </c>
      <c r="F52" s="95" t="str">
        <f t="shared" ca="1" si="2"/>
        <v>Thursday</v>
      </c>
      <c r="G52" s="94" t="str">
        <f t="shared" ca="1" si="2"/>
        <v>Friday</v>
      </c>
      <c r="H52" s="96" t="str">
        <f t="shared" ca="1" si="2"/>
        <v>Saturday</v>
      </c>
    </row>
    <row r="53" spans="2:8" s="10" customFormat="1" ht="24" customHeight="1" x14ac:dyDescent="0.35">
      <c r="B53" s="4">
        <f t="array" aca="1" ref="B53:H53" ca="1">Days+1+DATE(Calendar4Year,Calendar4MonthOption,1)-WEEKDAY(DATE(Calendar4Year,Calendar4MonthOption,1),WeekdayOption)</f>
        <v>43765</v>
      </c>
      <c r="C53" s="89">
        <f ca="1"/>
        <v>43766</v>
      </c>
      <c r="D53" s="89">
        <f ca="1"/>
        <v>43767</v>
      </c>
      <c r="E53" s="89">
        <f ca="1"/>
        <v>43768</v>
      </c>
      <c r="F53" s="89">
        <f ca="1"/>
        <v>43769</v>
      </c>
      <c r="G53" s="89">
        <f ca="1"/>
        <v>43770</v>
      </c>
      <c r="H53" s="4">
        <f ca="1"/>
        <v>43771</v>
      </c>
    </row>
    <row r="54" spans="2:8" s="9" customFormat="1" ht="51" customHeight="1" x14ac:dyDescent="0.3">
      <c r="B54" s="19"/>
      <c r="C54" s="92"/>
      <c r="D54" s="92"/>
      <c r="E54" s="92"/>
      <c r="F54" s="92"/>
      <c r="G54" s="92"/>
      <c r="H54" s="19"/>
    </row>
    <row r="55" spans="2:8" s="10" customFormat="1" ht="24" customHeight="1" x14ac:dyDescent="0.35">
      <c r="B55" s="20">
        <f t="array" aca="1" ref="B55:H55" ca="1">Days+8+DATE(Calendar4Year,Calendar4MonthOption,1)-WEEKDAY(DATE(Calendar4Year,Calendar4MonthOption,1),WeekdayOption)</f>
        <v>43772</v>
      </c>
      <c r="C55" s="91">
        <f ca="1"/>
        <v>43773</v>
      </c>
      <c r="D55" s="91">
        <f ca="1"/>
        <v>43774</v>
      </c>
      <c r="E55" s="91">
        <f ca="1"/>
        <v>43775</v>
      </c>
      <c r="F55" s="91">
        <f ca="1"/>
        <v>43776</v>
      </c>
      <c r="G55" s="91">
        <f ca="1"/>
        <v>43777</v>
      </c>
      <c r="H55" s="20">
        <f ca="1"/>
        <v>43778</v>
      </c>
    </row>
    <row r="56" spans="2:8" s="9" customFormat="1" ht="51" customHeight="1" x14ac:dyDescent="0.3">
      <c r="B56" s="19"/>
      <c r="C56" s="92" t="s">
        <v>34</v>
      </c>
      <c r="D56" s="92"/>
      <c r="E56" s="92"/>
      <c r="F56" s="92" t="s">
        <v>60</v>
      </c>
      <c r="G56" s="115" t="s">
        <v>61</v>
      </c>
      <c r="H56" s="19"/>
    </row>
    <row r="57" spans="2:8" s="10" customFormat="1" ht="24" customHeight="1" x14ac:dyDescent="0.35">
      <c r="B57" s="20">
        <f t="array" aca="1" ref="B57:H57" ca="1">Days+15+DATE(Calendar4Year,Calendar4MonthOption,1)-WEEKDAY(DATE(Calendar4Year,Calendar4MonthOption,1),WeekdayOption)</f>
        <v>43779</v>
      </c>
      <c r="C57" s="91">
        <f ca="1"/>
        <v>43780</v>
      </c>
      <c r="D57" s="91">
        <f ca="1"/>
        <v>43781</v>
      </c>
      <c r="E57" s="91">
        <f ca="1"/>
        <v>43782</v>
      </c>
      <c r="F57" s="91">
        <f ca="1"/>
        <v>43783</v>
      </c>
      <c r="G57" s="91">
        <f ca="1"/>
        <v>43784</v>
      </c>
      <c r="H57" s="20">
        <f ca="1"/>
        <v>43785</v>
      </c>
    </row>
    <row r="58" spans="2:8" s="9" customFormat="1" ht="51" customHeight="1" x14ac:dyDescent="0.3">
      <c r="B58" s="19"/>
      <c r="C58" s="92"/>
      <c r="D58" s="103" t="s">
        <v>48</v>
      </c>
      <c r="E58" s="92"/>
      <c r="F58" s="92"/>
      <c r="G58" s="92" t="s">
        <v>31</v>
      </c>
      <c r="H58" s="19"/>
    </row>
    <row r="59" spans="2:8" s="10" customFormat="1" ht="24" customHeight="1" x14ac:dyDescent="0.35">
      <c r="B59" s="20">
        <f t="array" aca="1" ref="B59:H59" ca="1">Days+22+DATE(Calendar4Year,Calendar4MonthOption,1)-WEEKDAY(DATE(Calendar4Year,Calendar4MonthOption,1),WeekdayOption)</f>
        <v>43786</v>
      </c>
      <c r="C59" s="91">
        <f ca="1"/>
        <v>43787</v>
      </c>
      <c r="D59" s="91">
        <f ca="1"/>
        <v>43788</v>
      </c>
      <c r="E59" s="91">
        <f ca="1"/>
        <v>43789</v>
      </c>
      <c r="F59" s="91">
        <f ca="1"/>
        <v>43790</v>
      </c>
      <c r="G59" s="91">
        <f ca="1"/>
        <v>43791</v>
      </c>
      <c r="H59" s="20">
        <f ca="1"/>
        <v>43792</v>
      </c>
    </row>
    <row r="60" spans="2:8" s="9" customFormat="1" ht="51" customHeight="1" x14ac:dyDescent="0.3">
      <c r="B60" s="19"/>
      <c r="C60" s="92"/>
      <c r="D60" s="92"/>
      <c r="E60" s="114" t="s">
        <v>57</v>
      </c>
      <c r="F60" s="92"/>
      <c r="G60" s="92" t="s">
        <v>41</v>
      </c>
      <c r="H60" s="19"/>
    </row>
    <row r="61" spans="2:8" s="10" customFormat="1" ht="24" customHeight="1" x14ac:dyDescent="0.35">
      <c r="B61" s="20">
        <f t="array" aca="1" ref="B61:H61" ca="1">Days+29+DATE(Calendar4Year,Calendar4MonthOption,1)-WEEKDAY(DATE(Calendar4Year,Calendar4MonthOption,1),WeekdayOption)</f>
        <v>43793</v>
      </c>
      <c r="C61" s="91">
        <f ca="1"/>
        <v>43794</v>
      </c>
      <c r="D61" s="91">
        <f ca="1"/>
        <v>43795</v>
      </c>
      <c r="E61" s="91">
        <f ca="1"/>
        <v>43796</v>
      </c>
      <c r="F61" s="91">
        <f ca="1"/>
        <v>43797</v>
      </c>
      <c r="G61" s="91">
        <f ca="1"/>
        <v>43798</v>
      </c>
      <c r="H61" s="20">
        <f ca="1"/>
        <v>43799</v>
      </c>
    </row>
    <row r="62" spans="2:8" s="9" customFormat="1" ht="51" customHeight="1" x14ac:dyDescent="0.3">
      <c r="B62" s="19"/>
      <c r="C62" s="92"/>
      <c r="D62" s="92"/>
      <c r="E62" s="92"/>
      <c r="F62" s="92" t="s">
        <v>23</v>
      </c>
      <c r="G62" s="92" t="s">
        <v>24</v>
      </c>
      <c r="H62" s="19"/>
    </row>
    <row r="63" spans="2:8" s="10" customFormat="1" ht="24" customHeight="1" x14ac:dyDescent="0.35">
      <c r="B63" s="4">
        <f t="array" aca="1" ref="B63:C63" ca="1">Days+36+DATE(Calendar4Year,Calendar4MonthOption,1)-WEEKDAY(DATE(Calendar4Year,Calendar4MonthOption,1),WeekdayOption)</f>
        <v>43800</v>
      </c>
      <c r="C63" s="89">
        <f ca="1"/>
        <v>43801</v>
      </c>
      <c r="D63" s="105" t="s">
        <v>0</v>
      </c>
      <c r="E63" s="106"/>
      <c r="F63" s="106"/>
      <c r="G63" s="106"/>
      <c r="H63" s="106"/>
    </row>
    <row r="64" spans="2:8" s="9" customFormat="1" ht="51" customHeight="1" x14ac:dyDescent="0.3">
      <c r="B64" s="3"/>
      <c r="C64" s="90"/>
      <c r="D64" s="107"/>
      <c r="E64" s="107"/>
      <c r="F64" s="107"/>
      <c r="G64" s="107"/>
      <c r="H64" s="107"/>
    </row>
    <row r="65" spans="2:8" s="11" customFormat="1" ht="9" customHeight="1" x14ac:dyDescent="0.3">
      <c r="B65" s="1"/>
      <c r="C65" s="1"/>
      <c r="D65" s="2"/>
      <c r="E65" s="2"/>
      <c r="F65" s="2"/>
      <c r="G65" s="2"/>
      <c r="H65" s="2"/>
    </row>
    <row r="66" spans="2:8" ht="95.25" customHeight="1" x14ac:dyDescent="0.9">
      <c r="B66" s="97">
        <f ca="1">YEAR(DATE(Calendar4Year,Calendar4MonthOption+1,1))</f>
        <v>2019</v>
      </c>
      <c r="C66" s="104" t="str">
        <f ca="1">TEXT(DATE(Calendar4Year,Calendar4MonthOption+1,1),"mmmm")</f>
        <v>December</v>
      </c>
      <c r="D66" s="104"/>
      <c r="E66" s="98"/>
      <c r="F66" s="99"/>
      <c r="G66" s="99"/>
      <c r="H66" s="100"/>
    </row>
    <row r="67" spans="2:8" ht="9" customHeight="1" x14ac:dyDescent="0.3"/>
    <row r="68" spans="2:8" s="7" customFormat="1" ht="24" customHeight="1" x14ac:dyDescent="0.35">
      <c r="B68" s="93" t="str">
        <f t="shared" ref="B68:G68" ca="1" si="3">TEXT(B69,"dddd")</f>
        <v>Sunday</v>
      </c>
      <c r="C68" s="94" t="str">
        <f t="shared" ca="1" si="3"/>
        <v>Monday</v>
      </c>
      <c r="D68" s="95" t="str">
        <f t="shared" ca="1" si="3"/>
        <v>Tuesday</v>
      </c>
      <c r="E68" s="94" t="str">
        <f t="shared" ca="1" si="3"/>
        <v>Wednesday</v>
      </c>
      <c r="F68" s="95" t="str">
        <f t="shared" ca="1" si="3"/>
        <v>Thursday</v>
      </c>
      <c r="G68" s="94" t="str">
        <f t="shared" ca="1" si="3"/>
        <v>Friday</v>
      </c>
      <c r="H68" s="96" t="str">
        <f ca="1">TEXT(H69,"dddd")</f>
        <v>Saturday</v>
      </c>
    </row>
    <row r="69" spans="2:8" s="10" customFormat="1" ht="24" customHeight="1" x14ac:dyDescent="0.35">
      <c r="B69" s="4">
        <f t="array" aca="1" ref="B69:H69" ca="1">Days+1+DATE(Calendar5Year,Calendar5MonthOption,1)-WEEKDAY(DATE(Calendar5Year,Calendar5MonthOption,1),WeekdayOption)</f>
        <v>43800</v>
      </c>
      <c r="C69" s="89">
        <f ca="1"/>
        <v>43801</v>
      </c>
      <c r="D69" s="89">
        <f ca="1"/>
        <v>43802</v>
      </c>
      <c r="E69" s="89">
        <f ca="1"/>
        <v>43803</v>
      </c>
      <c r="F69" s="89">
        <f ca="1"/>
        <v>43804</v>
      </c>
      <c r="G69" s="89">
        <f ca="1"/>
        <v>43805</v>
      </c>
      <c r="H69" s="4">
        <f ca="1"/>
        <v>43806</v>
      </c>
    </row>
    <row r="70" spans="2:8" s="9" customFormat="1" ht="51" customHeight="1" x14ac:dyDescent="0.3">
      <c r="B70" s="19"/>
      <c r="C70" s="92"/>
      <c r="D70" s="92"/>
      <c r="E70" s="103" t="s">
        <v>16</v>
      </c>
      <c r="F70" s="103" t="s">
        <v>17</v>
      </c>
      <c r="G70" s="92"/>
      <c r="H70" s="19"/>
    </row>
    <row r="71" spans="2:8" s="10" customFormat="1" ht="24" customHeight="1" x14ac:dyDescent="0.35">
      <c r="B71" s="20">
        <f t="array" aca="1" ref="B71:H71" ca="1">Days+8+DATE(Calendar5Year,Calendar5MonthOption,1)-WEEKDAY(DATE(Calendar5Year,Calendar5MonthOption,1),WeekdayOption)</f>
        <v>43807</v>
      </c>
      <c r="C71" s="91">
        <f ca="1"/>
        <v>43808</v>
      </c>
      <c r="D71" s="91">
        <f ca="1"/>
        <v>43809</v>
      </c>
      <c r="E71" s="91">
        <f ca="1"/>
        <v>43810</v>
      </c>
      <c r="F71" s="91">
        <f ca="1"/>
        <v>43811</v>
      </c>
      <c r="G71" s="91">
        <f ca="1"/>
        <v>43812</v>
      </c>
      <c r="H71" s="20">
        <f ca="1"/>
        <v>43813</v>
      </c>
    </row>
    <row r="72" spans="2:8" s="9" customFormat="1" ht="51" customHeight="1" x14ac:dyDescent="0.3">
      <c r="B72" s="19"/>
      <c r="C72" s="92"/>
      <c r="D72" s="101"/>
      <c r="E72" s="101"/>
      <c r="F72" s="92" t="s">
        <v>5</v>
      </c>
      <c r="G72" s="92"/>
      <c r="H72" s="19"/>
    </row>
    <row r="73" spans="2:8" s="10" customFormat="1" ht="24" customHeight="1" x14ac:dyDescent="0.35">
      <c r="B73" s="20">
        <f t="array" aca="1" ref="B73:H73" ca="1">Days+15+DATE(Calendar5Year,Calendar5MonthOption,1)-WEEKDAY(DATE(Calendar5Year,Calendar5MonthOption,1),WeekdayOption)</f>
        <v>43814</v>
      </c>
      <c r="C73" s="91">
        <f ca="1"/>
        <v>43815</v>
      </c>
      <c r="D73" s="91">
        <f ca="1"/>
        <v>43816</v>
      </c>
      <c r="E73" s="91">
        <f ca="1"/>
        <v>43817</v>
      </c>
      <c r="F73" s="91">
        <f ca="1"/>
        <v>43818</v>
      </c>
      <c r="G73" s="91">
        <f ca="1"/>
        <v>43819</v>
      </c>
      <c r="H73" s="20">
        <f ca="1"/>
        <v>43820</v>
      </c>
    </row>
    <row r="74" spans="2:8" s="9" customFormat="1" ht="51" customHeight="1" x14ac:dyDescent="0.3">
      <c r="B74" s="19"/>
      <c r="C74" s="92"/>
      <c r="D74" s="103" t="s">
        <v>49</v>
      </c>
      <c r="E74" s="92"/>
      <c r="F74" s="101" t="s">
        <v>35</v>
      </c>
      <c r="G74" s="92"/>
      <c r="H74" s="92" t="s">
        <v>6</v>
      </c>
    </row>
    <row r="75" spans="2:8" s="10" customFormat="1" ht="24" customHeight="1" x14ac:dyDescent="0.35">
      <c r="B75" s="20">
        <f t="array" aca="1" ref="B75:H75" ca="1">Days+22+DATE(Calendar5Year,Calendar5MonthOption,1)-WEEKDAY(DATE(Calendar5Year,Calendar5MonthOption,1),WeekdayOption)</f>
        <v>43821</v>
      </c>
      <c r="C75" s="91">
        <f ca="1"/>
        <v>43822</v>
      </c>
      <c r="D75" s="91">
        <f ca="1"/>
        <v>43823</v>
      </c>
      <c r="E75" s="91">
        <f ca="1"/>
        <v>43824</v>
      </c>
      <c r="F75" s="91">
        <f ca="1"/>
        <v>43825</v>
      </c>
      <c r="G75" s="91">
        <f ca="1"/>
        <v>43826</v>
      </c>
      <c r="H75" s="20">
        <f ca="1"/>
        <v>43827</v>
      </c>
    </row>
    <row r="76" spans="2:8" s="9" customFormat="1" ht="51" customHeight="1" x14ac:dyDescent="0.3">
      <c r="B76" s="19" t="s">
        <v>36</v>
      </c>
      <c r="C76" s="19" t="s">
        <v>36</v>
      </c>
      <c r="D76" s="19" t="s">
        <v>36</v>
      </c>
      <c r="E76" s="92" t="s">
        <v>6</v>
      </c>
      <c r="F76" s="92" t="s">
        <v>6</v>
      </c>
      <c r="G76" s="92" t="s">
        <v>6</v>
      </c>
      <c r="H76" s="92" t="s">
        <v>6</v>
      </c>
    </row>
    <row r="77" spans="2:8" s="10" customFormat="1" ht="24" customHeight="1" x14ac:dyDescent="0.35">
      <c r="B77" s="20">
        <f t="array" aca="1" ref="B77:H77" ca="1">Days+29+DATE(Calendar5Year,Calendar5MonthOption,1)-WEEKDAY(DATE(Calendar5Year,Calendar5MonthOption,1),WeekdayOption)</f>
        <v>43828</v>
      </c>
      <c r="C77" s="91">
        <f ca="1"/>
        <v>43829</v>
      </c>
      <c r="D77" s="91">
        <f ca="1"/>
        <v>43830</v>
      </c>
      <c r="E77" s="91">
        <f ca="1"/>
        <v>43831</v>
      </c>
      <c r="F77" s="91">
        <f ca="1"/>
        <v>43832</v>
      </c>
      <c r="G77" s="91">
        <f ca="1"/>
        <v>43833</v>
      </c>
      <c r="H77" s="20">
        <f ca="1"/>
        <v>43834</v>
      </c>
    </row>
    <row r="78" spans="2:8" s="9" customFormat="1" ht="51" customHeight="1" x14ac:dyDescent="0.3">
      <c r="B78" s="19" t="s">
        <v>7</v>
      </c>
      <c r="C78" s="19" t="s">
        <v>7</v>
      </c>
      <c r="D78" s="19" t="s">
        <v>7</v>
      </c>
      <c r="E78" s="19"/>
      <c r="F78" s="19"/>
      <c r="G78" s="19"/>
      <c r="H78" s="19"/>
    </row>
    <row r="79" spans="2:8" s="10" customFormat="1" ht="24" customHeight="1" x14ac:dyDescent="0.35">
      <c r="B79" s="4">
        <f t="array" aca="1" ref="B79:C79" ca="1">Days+36+DATE(Calendar5Year,Calendar5MonthOption,1)-WEEKDAY(DATE(Calendar5Year,Calendar5MonthOption,1),WeekdayOption)</f>
        <v>43835</v>
      </c>
      <c r="C79" s="89">
        <f ca="1"/>
        <v>43836</v>
      </c>
      <c r="D79" s="105" t="s">
        <v>0</v>
      </c>
      <c r="E79" s="106"/>
      <c r="F79" s="106"/>
      <c r="G79" s="106"/>
      <c r="H79" s="106"/>
    </row>
    <row r="80" spans="2:8" s="9" customFormat="1" ht="51" customHeight="1" x14ac:dyDescent="0.3">
      <c r="B80" s="19"/>
      <c r="C80" s="90"/>
      <c r="D80" s="107"/>
      <c r="E80" s="107"/>
      <c r="F80" s="107"/>
      <c r="G80" s="107"/>
      <c r="H80" s="107"/>
    </row>
    <row r="81" spans="2:8" s="11" customFormat="1" ht="9" customHeight="1" x14ac:dyDescent="0.3">
      <c r="B81" s="1"/>
      <c r="C81" s="1"/>
      <c r="D81" s="2"/>
      <c r="E81" s="2"/>
      <c r="F81" s="2"/>
      <c r="G81" s="2"/>
      <c r="H81" s="2"/>
    </row>
    <row r="82" spans="2:8" ht="95.25" customHeight="1" x14ac:dyDescent="0.9">
      <c r="B82" s="97">
        <f ca="1">YEAR(DATE(Calendar5Year,Calendar5MonthOption+1,1))</f>
        <v>2020</v>
      </c>
      <c r="C82" s="104" t="str">
        <f ca="1">TEXT(DATE(Calendar5Year,Calendar5MonthOption+1,1),"mmmm")</f>
        <v>January</v>
      </c>
      <c r="D82" s="104"/>
      <c r="E82" s="98"/>
      <c r="F82" s="99"/>
      <c r="G82" s="99"/>
      <c r="H82" s="100"/>
    </row>
    <row r="83" spans="2:8" ht="9" customHeight="1" x14ac:dyDescent="0.3"/>
    <row r="84" spans="2:8" s="7" customFormat="1" ht="24" customHeight="1" x14ac:dyDescent="0.35">
      <c r="B84" s="93" t="str">
        <f t="shared" ref="B84:H84" ca="1" si="4">TEXT(B85,"dddd")</f>
        <v>Sunday</v>
      </c>
      <c r="C84" s="94" t="str">
        <f t="shared" ca="1" si="4"/>
        <v>Monday</v>
      </c>
      <c r="D84" s="95" t="str">
        <f t="shared" ca="1" si="4"/>
        <v>Tuesday</v>
      </c>
      <c r="E84" s="94" t="str">
        <f t="shared" ca="1" si="4"/>
        <v>Wednesday</v>
      </c>
      <c r="F84" s="95" t="str">
        <f t="shared" ca="1" si="4"/>
        <v>Thursday</v>
      </c>
      <c r="G84" s="94" t="str">
        <f t="shared" ca="1" si="4"/>
        <v>Friday</v>
      </c>
      <c r="H84" s="96" t="str">
        <f t="shared" ca="1" si="4"/>
        <v>Saturday</v>
      </c>
    </row>
    <row r="85" spans="2:8" s="10" customFormat="1" ht="24" customHeight="1" x14ac:dyDescent="0.35">
      <c r="B85" s="4">
        <f t="array" aca="1" ref="B85:H85" ca="1">Days+1+DATE(Calendar6Year,Calendar6MonthOption,1)-WEEKDAY(DATE(Calendar6Year,Calendar6MonthOption,1),WeekdayOption)</f>
        <v>43828</v>
      </c>
      <c r="C85" s="89">
        <f ca="1"/>
        <v>43829</v>
      </c>
      <c r="D85" s="89">
        <f ca="1"/>
        <v>43830</v>
      </c>
      <c r="E85" s="89">
        <f ca="1"/>
        <v>43831</v>
      </c>
      <c r="F85" s="89">
        <f ca="1"/>
        <v>43832</v>
      </c>
      <c r="G85" s="89">
        <f ca="1"/>
        <v>43833</v>
      </c>
      <c r="H85" s="4">
        <f ca="1"/>
        <v>43834</v>
      </c>
    </row>
    <row r="86" spans="2:8" s="9" customFormat="1" ht="51" customHeight="1" x14ac:dyDescent="0.3">
      <c r="B86" s="19" t="s">
        <v>7</v>
      </c>
      <c r="C86" s="19" t="s">
        <v>7</v>
      </c>
      <c r="D86" s="19" t="s">
        <v>7</v>
      </c>
      <c r="E86" s="19" t="s">
        <v>7</v>
      </c>
      <c r="F86" s="19" t="s">
        <v>7</v>
      </c>
      <c r="G86" s="19" t="s">
        <v>7</v>
      </c>
      <c r="H86" s="19" t="s">
        <v>7</v>
      </c>
    </row>
    <row r="87" spans="2:8" s="10" customFormat="1" ht="24" customHeight="1" x14ac:dyDescent="0.35">
      <c r="B87" s="20">
        <f t="array" aca="1" ref="B87:H87" ca="1">Days+8+DATE(Calendar6Year,Calendar6MonthOption,1)-WEEKDAY(DATE(Calendar6Year,Calendar6MonthOption,1),WeekdayOption)</f>
        <v>43835</v>
      </c>
      <c r="C87" s="91">
        <f ca="1"/>
        <v>43836</v>
      </c>
      <c r="D87" s="91">
        <f ca="1"/>
        <v>43837</v>
      </c>
      <c r="E87" s="91">
        <f ca="1"/>
        <v>43838</v>
      </c>
      <c r="F87" s="91">
        <f ca="1"/>
        <v>43839</v>
      </c>
      <c r="G87" s="91">
        <f ca="1"/>
        <v>43840</v>
      </c>
      <c r="H87" s="20">
        <f ca="1"/>
        <v>43841</v>
      </c>
    </row>
    <row r="88" spans="2:8" s="9" customFormat="1" ht="51" customHeight="1" x14ac:dyDescent="0.3">
      <c r="B88" s="19" t="s">
        <v>7</v>
      </c>
      <c r="C88" s="92" t="s">
        <v>20</v>
      </c>
      <c r="D88" s="92"/>
      <c r="E88" s="92"/>
      <c r="F88" s="92"/>
      <c r="G88" s="92"/>
      <c r="H88" s="19"/>
    </row>
    <row r="89" spans="2:8" s="10" customFormat="1" ht="24" customHeight="1" x14ac:dyDescent="0.35">
      <c r="B89" s="20">
        <f t="array" aca="1" ref="B89:H89" ca="1">Days+15+DATE(Calendar6Year,Calendar6MonthOption,1)-WEEKDAY(DATE(Calendar6Year,Calendar6MonthOption,1),WeekdayOption)</f>
        <v>43842</v>
      </c>
      <c r="C89" s="91">
        <f ca="1"/>
        <v>43843</v>
      </c>
      <c r="D89" s="91">
        <f ca="1"/>
        <v>43844</v>
      </c>
      <c r="E89" s="91">
        <f ca="1"/>
        <v>43845</v>
      </c>
      <c r="F89" s="91">
        <f ca="1"/>
        <v>43846</v>
      </c>
      <c r="G89" s="91">
        <f ca="1"/>
        <v>43847</v>
      </c>
      <c r="H89" s="20">
        <f ca="1"/>
        <v>43848</v>
      </c>
    </row>
    <row r="90" spans="2:8" s="9" customFormat="1" ht="51" customHeight="1" x14ac:dyDescent="0.3">
      <c r="B90" s="19"/>
      <c r="C90" s="92"/>
      <c r="D90" s="92"/>
      <c r="E90" s="92"/>
      <c r="F90" s="92"/>
      <c r="G90" s="92" t="s">
        <v>32</v>
      </c>
      <c r="H90" s="19"/>
    </row>
    <row r="91" spans="2:8" s="10" customFormat="1" ht="24" customHeight="1" x14ac:dyDescent="0.35">
      <c r="B91" s="20">
        <f t="array" aca="1" ref="B91:H91" ca="1">Days+22+DATE(Calendar6Year,Calendar6MonthOption,1)-WEEKDAY(DATE(Calendar6Year,Calendar6MonthOption,1),WeekdayOption)</f>
        <v>43849</v>
      </c>
      <c r="C91" s="91">
        <f ca="1"/>
        <v>43850</v>
      </c>
      <c r="D91" s="91">
        <f ca="1"/>
        <v>43851</v>
      </c>
      <c r="E91" s="91">
        <f ca="1"/>
        <v>43852</v>
      </c>
      <c r="F91" s="91">
        <f ca="1"/>
        <v>43853</v>
      </c>
      <c r="G91" s="91">
        <f ca="1"/>
        <v>43854</v>
      </c>
      <c r="H91" s="20">
        <f ca="1"/>
        <v>43855</v>
      </c>
    </row>
    <row r="92" spans="2:8" s="9" customFormat="1" ht="51" customHeight="1" x14ac:dyDescent="0.3">
      <c r="B92" s="19"/>
      <c r="C92" s="92"/>
      <c r="D92" s="103" t="s">
        <v>50</v>
      </c>
      <c r="E92" s="92"/>
      <c r="F92" s="92"/>
      <c r="G92" s="92"/>
      <c r="H92" s="19"/>
    </row>
    <row r="93" spans="2:8" s="10" customFormat="1" ht="24" customHeight="1" x14ac:dyDescent="0.35">
      <c r="B93" s="20">
        <f t="array" aca="1" ref="B93:H93" ca="1">Days+29+DATE(Calendar6Year,Calendar6MonthOption,1)-WEEKDAY(DATE(Calendar6Year,Calendar6MonthOption,1),WeekdayOption)</f>
        <v>43856</v>
      </c>
      <c r="C93" s="91">
        <f ca="1"/>
        <v>43857</v>
      </c>
      <c r="D93" s="91">
        <f ca="1"/>
        <v>43858</v>
      </c>
      <c r="E93" s="91">
        <f ca="1"/>
        <v>43859</v>
      </c>
      <c r="F93" s="91">
        <f ca="1"/>
        <v>43860</v>
      </c>
      <c r="G93" s="91">
        <f ca="1"/>
        <v>43861</v>
      </c>
      <c r="H93" s="20">
        <f ca="1"/>
        <v>43862</v>
      </c>
    </row>
    <row r="94" spans="2:8" s="9" customFormat="1" ht="51" customHeight="1" x14ac:dyDescent="0.3">
      <c r="B94" s="19"/>
      <c r="C94" s="92"/>
      <c r="D94" s="92"/>
      <c r="E94" s="92"/>
      <c r="F94" s="92"/>
      <c r="G94" s="92" t="s">
        <v>42</v>
      </c>
      <c r="H94" s="19"/>
    </row>
    <row r="95" spans="2:8" s="10" customFormat="1" ht="24" customHeight="1" x14ac:dyDescent="0.35">
      <c r="B95" s="4">
        <f t="array" aca="1" ref="B95:C95" ca="1">Days+36+DATE(Calendar6Year,Calendar6MonthOption,1)-WEEKDAY(DATE(Calendar6Year,Calendar6MonthOption,1),WeekdayOption)</f>
        <v>43863</v>
      </c>
      <c r="C95" s="89">
        <f ca="1"/>
        <v>43864</v>
      </c>
      <c r="D95" s="105" t="s">
        <v>0</v>
      </c>
      <c r="E95" s="106"/>
      <c r="F95" s="106"/>
      <c r="G95" s="106"/>
      <c r="H95" s="106"/>
    </row>
    <row r="96" spans="2:8" s="9" customFormat="1" ht="51" customHeight="1" x14ac:dyDescent="0.3">
      <c r="B96" s="3"/>
      <c r="C96" s="90"/>
      <c r="D96" s="107"/>
      <c r="E96" s="107"/>
      <c r="F96" s="107"/>
      <c r="G96" s="107"/>
      <c r="H96" s="107"/>
    </row>
    <row r="97" spans="2:8" s="11" customFormat="1" ht="9" customHeight="1" x14ac:dyDescent="0.3">
      <c r="B97" s="1"/>
      <c r="C97" s="1"/>
      <c r="D97" s="2"/>
      <c r="E97" s="2"/>
      <c r="F97" s="2"/>
      <c r="G97" s="2"/>
      <c r="H97" s="2"/>
    </row>
    <row r="98" spans="2:8" ht="95.25" customHeight="1" x14ac:dyDescent="0.9">
      <c r="B98" s="97">
        <f ca="1">YEAR(DATE(Calendar6Year,Calendar6MonthOption+1,1))</f>
        <v>2020</v>
      </c>
      <c r="C98" s="104" t="str">
        <f ca="1">TEXT(DATE(Calendar6Year,Calendar6MonthOption+1,1),"mmmm")</f>
        <v>February</v>
      </c>
      <c r="D98" s="104"/>
      <c r="E98" s="98"/>
      <c r="F98" s="99"/>
      <c r="G98" s="99"/>
      <c r="H98" s="100"/>
    </row>
    <row r="99" spans="2:8" ht="9" customHeight="1" x14ac:dyDescent="0.3"/>
    <row r="100" spans="2:8" s="7" customFormat="1" ht="24" customHeight="1" x14ac:dyDescent="0.35">
      <c r="B100" s="93" t="str">
        <f t="shared" ref="B100:H100" ca="1" si="5">TEXT(B101,"dddd")</f>
        <v>Sunday</v>
      </c>
      <c r="C100" s="94" t="str">
        <f t="shared" ca="1" si="5"/>
        <v>Monday</v>
      </c>
      <c r="D100" s="95" t="str">
        <f t="shared" ca="1" si="5"/>
        <v>Tuesday</v>
      </c>
      <c r="E100" s="94" t="str">
        <f t="shared" ca="1" si="5"/>
        <v>Wednesday</v>
      </c>
      <c r="F100" s="95" t="str">
        <f t="shared" ca="1" si="5"/>
        <v>Thursday</v>
      </c>
      <c r="G100" s="94" t="str">
        <f t="shared" ca="1" si="5"/>
        <v>Friday</v>
      </c>
      <c r="H100" s="96" t="str">
        <f t="shared" ca="1" si="5"/>
        <v>Saturday</v>
      </c>
    </row>
    <row r="101" spans="2:8" s="10" customFormat="1" ht="24" customHeight="1" x14ac:dyDescent="0.35">
      <c r="B101" s="4">
        <f t="array" aca="1" ref="B101:H101" ca="1">Days+1+DATE(Calendar7Year,Calendar7MonthOption,1)-WEEKDAY(DATE(Calendar7Year,Calendar7MonthOption,1),WeekdayOption)</f>
        <v>43856</v>
      </c>
      <c r="C101" s="89">
        <f ca="1"/>
        <v>43857</v>
      </c>
      <c r="D101" s="89">
        <f ca="1"/>
        <v>43858</v>
      </c>
      <c r="E101" s="89">
        <f ca="1"/>
        <v>43859</v>
      </c>
      <c r="F101" s="89">
        <f ca="1"/>
        <v>43860</v>
      </c>
      <c r="G101" s="89">
        <f ca="1"/>
        <v>43861</v>
      </c>
      <c r="H101" s="4">
        <f ca="1"/>
        <v>43862</v>
      </c>
    </row>
    <row r="102" spans="2:8" s="9" customFormat="1" ht="51" customHeight="1" x14ac:dyDescent="0.3">
      <c r="B102" s="3"/>
      <c r="C102" s="90"/>
      <c r="D102" s="90"/>
      <c r="E102" s="90"/>
      <c r="F102" s="90"/>
      <c r="G102" s="90"/>
      <c r="H102" s="3"/>
    </row>
    <row r="103" spans="2:8" s="10" customFormat="1" ht="24" customHeight="1" x14ac:dyDescent="0.35">
      <c r="B103" s="20">
        <f t="array" aca="1" ref="B103:H103" ca="1">Days+8+DATE(Calendar7Year,Calendar7MonthOption,1)-WEEKDAY(DATE(Calendar7Year,Calendar7MonthOption,1),WeekdayOption)</f>
        <v>43863</v>
      </c>
      <c r="C103" s="91">
        <f ca="1"/>
        <v>43864</v>
      </c>
      <c r="D103" s="91">
        <f ca="1"/>
        <v>43865</v>
      </c>
      <c r="E103" s="91">
        <f ca="1"/>
        <v>43866</v>
      </c>
      <c r="F103" s="91">
        <f ca="1"/>
        <v>43867</v>
      </c>
      <c r="G103" s="91">
        <f ca="1"/>
        <v>43868</v>
      </c>
      <c r="H103" s="20">
        <f ca="1"/>
        <v>43869</v>
      </c>
    </row>
    <row r="104" spans="2:8" s="9" customFormat="1" ht="51" customHeight="1" x14ac:dyDescent="0.3">
      <c r="B104" s="19"/>
      <c r="C104" s="92"/>
      <c r="D104" s="92"/>
      <c r="E104" s="92"/>
      <c r="F104" s="92"/>
      <c r="G104" s="92"/>
      <c r="H104" s="19"/>
    </row>
    <row r="105" spans="2:8" s="10" customFormat="1" ht="24" customHeight="1" x14ac:dyDescent="0.35">
      <c r="B105" s="20">
        <f t="array" aca="1" ref="B105:H105" ca="1">Days+15+DATE(Calendar7Year,Calendar7MonthOption,1)-WEEKDAY(DATE(Calendar7Year,Calendar7MonthOption,1),WeekdayOption)</f>
        <v>43870</v>
      </c>
      <c r="C105" s="91">
        <f ca="1"/>
        <v>43871</v>
      </c>
      <c r="D105" s="91">
        <f ca="1"/>
        <v>43872</v>
      </c>
      <c r="E105" s="91">
        <f ca="1"/>
        <v>43873</v>
      </c>
      <c r="F105" s="91">
        <f ca="1"/>
        <v>43874</v>
      </c>
      <c r="G105" s="91">
        <f ca="1"/>
        <v>43875</v>
      </c>
      <c r="H105" s="20">
        <f ca="1"/>
        <v>43876</v>
      </c>
    </row>
    <row r="106" spans="2:8" s="9" customFormat="1" ht="51" customHeight="1" x14ac:dyDescent="0.3">
      <c r="B106" s="19"/>
      <c r="C106" s="92" t="s">
        <v>22</v>
      </c>
      <c r="D106" s="92"/>
      <c r="E106" s="92"/>
      <c r="F106" s="103" t="s">
        <v>51</v>
      </c>
      <c r="G106" s="92" t="s">
        <v>33</v>
      </c>
      <c r="H106" s="19"/>
    </row>
    <row r="107" spans="2:8" s="10" customFormat="1" ht="24" customHeight="1" x14ac:dyDescent="0.35">
      <c r="B107" s="20">
        <f t="array" aca="1" ref="B107:H107" ca="1">Days+22+DATE(Calendar7Year,Calendar7MonthOption,1)-WEEKDAY(DATE(Calendar7Year,Calendar7MonthOption,1),WeekdayOption)</f>
        <v>43877</v>
      </c>
      <c r="C107" s="91">
        <f ca="1"/>
        <v>43878</v>
      </c>
      <c r="D107" s="91">
        <f ca="1"/>
        <v>43879</v>
      </c>
      <c r="E107" s="91">
        <f ca="1"/>
        <v>43880</v>
      </c>
      <c r="F107" s="91">
        <f ca="1"/>
        <v>43881</v>
      </c>
      <c r="G107" s="91">
        <f ca="1"/>
        <v>43882</v>
      </c>
      <c r="H107" s="20">
        <f ca="1"/>
        <v>43883</v>
      </c>
    </row>
    <row r="108" spans="2:8" s="9" customFormat="1" ht="51" customHeight="1" x14ac:dyDescent="0.3">
      <c r="B108" s="19"/>
      <c r="C108" s="92"/>
      <c r="D108" s="101"/>
      <c r="E108" s="92"/>
      <c r="G108" s="92"/>
      <c r="H108" s="19"/>
    </row>
    <row r="109" spans="2:8" s="10" customFormat="1" ht="24" customHeight="1" x14ac:dyDescent="0.35">
      <c r="B109" s="20">
        <f t="array" aca="1" ref="B109:H109" ca="1">Days+29+DATE(Calendar7Year,Calendar7MonthOption,1)-WEEKDAY(DATE(Calendar7Year,Calendar7MonthOption,1),WeekdayOption)</f>
        <v>43884</v>
      </c>
      <c r="C109" s="91">
        <f ca="1"/>
        <v>43885</v>
      </c>
      <c r="D109" s="91">
        <f ca="1"/>
        <v>43886</v>
      </c>
      <c r="E109" s="91">
        <f ca="1"/>
        <v>43887</v>
      </c>
      <c r="F109" s="91">
        <f ca="1"/>
        <v>43888</v>
      </c>
      <c r="G109" s="91">
        <f ca="1"/>
        <v>43889</v>
      </c>
      <c r="H109" s="20">
        <f ca="1"/>
        <v>43890</v>
      </c>
    </row>
    <row r="110" spans="2:8" s="9" customFormat="1" ht="51" customHeight="1" x14ac:dyDescent="0.3">
      <c r="B110" s="19"/>
      <c r="C110" s="92" t="s">
        <v>26</v>
      </c>
      <c r="D110" s="101"/>
      <c r="E110" s="114" t="s">
        <v>59</v>
      </c>
      <c r="F110" s="116" t="s">
        <v>29</v>
      </c>
      <c r="G110" s="92"/>
      <c r="H110" s="19"/>
    </row>
    <row r="111" spans="2:8" s="10" customFormat="1" ht="24" customHeight="1" x14ac:dyDescent="0.35">
      <c r="B111" s="4">
        <f t="array" aca="1" ref="B111:C111" ca="1">Days+36+DATE(Calendar7Year,Calendar7MonthOption,1)-WEEKDAY(DATE(Calendar7Year,Calendar7MonthOption,1),WeekdayOption)</f>
        <v>43891</v>
      </c>
      <c r="C111" s="89">
        <f ca="1"/>
        <v>43892</v>
      </c>
      <c r="D111" s="105" t="s">
        <v>0</v>
      </c>
      <c r="E111" s="106"/>
      <c r="F111" s="106"/>
      <c r="G111" s="106"/>
      <c r="H111" s="106"/>
    </row>
    <row r="112" spans="2:8" s="9" customFormat="1" ht="51" customHeight="1" x14ac:dyDescent="0.3">
      <c r="B112" s="3"/>
      <c r="C112" s="90"/>
      <c r="D112" s="107"/>
      <c r="E112" s="107"/>
      <c r="F112" s="107"/>
      <c r="G112" s="107"/>
      <c r="H112" s="107"/>
    </row>
    <row r="113" spans="2:8" s="11" customFormat="1" ht="9" customHeight="1" x14ac:dyDescent="0.3">
      <c r="B113" s="1"/>
      <c r="C113" s="1"/>
      <c r="D113" s="2"/>
      <c r="E113" s="2"/>
      <c r="F113" s="2"/>
      <c r="G113" s="2"/>
      <c r="H113" s="2"/>
    </row>
    <row r="114" spans="2:8" ht="95.25" customHeight="1" x14ac:dyDescent="0.9">
      <c r="B114" s="97">
        <f ca="1">YEAR(DATE(Calendar7Year,Calendar7MonthOption+1,1))</f>
        <v>2020</v>
      </c>
      <c r="C114" s="104" t="str">
        <f ca="1">TEXT(DATE(Calendar7Year,Calendar7MonthOption+1,1),"mmmm")</f>
        <v>March</v>
      </c>
      <c r="D114" s="104"/>
      <c r="E114" s="98"/>
      <c r="F114" s="99"/>
      <c r="G114" s="99"/>
      <c r="H114" s="100"/>
    </row>
    <row r="115" spans="2:8" ht="9" customHeight="1" x14ac:dyDescent="0.3"/>
    <row r="116" spans="2:8" s="7" customFormat="1" ht="24" customHeight="1" x14ac:dyDescent="0.35">
      <c r="B116" s="93" t="str">
        <f t="shared" ref="B116:H116" ca="1" si="6">TEXT(B117,"dddd")</f>
        <v>Sunday</v>
      </c>
      <c r="C116" s="94" t="str">
        <f t="shared" ca="1" si="6"/>
        <v>Monday</v>
      </c>
      <c r="D116" s="95" t="str">
        <f t="shared" ca="1" si="6"/>
        <v>Tuesday</v>
      </c>
      <c r="E116" s="94" t="str">
        <f t="shared" ca="1" si="6"/>
        <v>Wednesday</v>
      </c>
      <c r="F116" s="95" t="str">
        <f t="shared" ca="1" si="6"/>
        <v>Thursday</v>
      </c>
      <c r="G116" s="94" t="str">
        <f t="shared" ca="1" si="6"/>
        <v>Friday</v>
      </c>
      <c r="H116" s="96" t="str">
        <f t="shared" ca="1" si="6"/>
        <v>Saturday</v>
      </c>
    </row>
    <row r="117" spans="2:8" s="10" customFormat="1" ht="24" customHeight="1" x14ac:dyDescent="0.35">
      <c r="B117" s="17">
        <f t="array" aca="1" ref="B117:H117" ca="1">Days+1+DATE(Calendar8Year,Calendar8MonthOption,1)-WEEKDAY(DATE(Calendar8Year,Calendar8MonthOption,1),WeekdayOption)</f>
        <v>43891</v>
      </c>
      <c r="C117" s="17">
        <f ca="1"/>
        <v>43892</v>
      </c>
      <c r="D117" s="17">
        <f ca="1"/>
        <v>43893</v>
      </c>
      <c r="E117" s="17">
        <f ca="1"/>
        <v>43894</v>
      </c>
      <c r="F117" s="17">
        <f ca="1"/>
        <v>43895</v>
      </c>
      <c r="G117" s="17">
        <f ca="1"/>
        <v>43896</v>
      </c>
      <c r="H117" s="18">
        <f ca="1"/>
        <v>43897</v>
      </c>
    </row>
    <row r="118" spans="2:8" s="9" customFormat="1" ht="51" customHeight="1" x14ac:dyDescent="0.3">
      <c r="B118" s="14"/>
      <c r="C118" s="14" t="s">
        <v>8</v>
      </c>
      <c r="D118" s="14"/>
      <c r="E118" s="14"/>
      <c r="F118" s="118" t="s">
        <v>30</v>
      </c>
      <c r="G118" s="14"/>
      <c r="H118" s="15"/>
    </row>
    <row r="119" spans="2:8" s="10" customFormat="1" ht="24" customHeight="1" x14ac:dyDescent="0.35">
      <c r="B119" s="12">
        <f t="array" aca="1" ref="B119:H119" ca="1">Days+8+DATE(Calendar8Year,Calendar8MonthOption,1)-WEEKDAY(DATE(Calendar8Year,Calendar8MonthOption,1),WeekdayOption)</f>
        <v>43898</v>
      </c>
      <c r="C119" s="12">
        <f ca="1"/>
        <v>43899</v>
      </c>
      <c r="D119" s="12">
        <f ca="1"/>
        <v>43900</v>
      </c>
      <c r="E119" s="12">
        <f ca="1"/>
        <v>43901</v>
      </c>
      <c r="F119" s="12">
        <f ca="1"/>
        <v>43902</v>
      </c>
      <c r="G119" s="12">
        <f ca="1"/>
        <v>43903</v>
      </c>
      <c r="H119" s="13">
        <f ca="1"/>
        <v>43904</v>
      </c>
    </row>
    <row r="120" spans="2:8" s="9" customFormat="1" ht="51" customHeight="1" x14ac:dyDescent="0.3">
      <c r="B120" s="14"/>
      <c r="C120" s="14"/>
      <c r="D120" s="14"/>
      <c r="E120" s="14"/>
      <c r="F120" s="14" t="s">
        <v>63</v>
      </c>
      <c r="G120" s="14" t="s">
        <v>38</v>
      </c>
      <c r="H120" s="15" t="s">
        <v>10</v>
      </c>
    </row>
    <row r="121" spans="2:8" s="10" customFormat="1" ht="24" customHeight="1" x14ac:dyDescent="0.35">
      <c r="B121" s="12">
        <f t="array" aca="1" ref="B121:H121" ca="1">Days+15+DATE(Calendar8Year,Calendar8MonthOption,1)-WEEKDAY(DATE(Calendar8Year,Calendar8MonthOption,1),WeekdayOption)</f>
        <v>43905</v>
      </c>
      <c r="C121" s="12">
        <f ca="1"/>
        <v>43906</v>
      </c>
      <c r="D121" s="12">
        <f ca="1"/>
        <v>43907</v>
      </c>
      <c r="E121" s="12">
        <f ca="1"/>
        <v>43908</v>
      </c>
      <c r="F121" s="12">
        <f ca="1"/>
        <v>43909</v>
      </c>
      <c r="G121" s="12">
        <f ca="1"/>
        <v>43910</v>
      </c>
      <c r="H121" s="13">
        <f ca="1"/>
        <v>43911</v>
      </c>
    </row>
    <row r="122" spans="2:8" s="9" customFormat="1" ht="51" customHeight="1" x14ac:dyDescent="0.3">
      <c r="B122" s="14" t="s">
        <v>10</v>
      </c>
      <c r="C122" s="14" t="s">
        <v>10</v>
      </c>
      <c r="D122" s="14" t="s">
        <v>10</v>
      </c>
      <c r="E122" s="14" t="s">
        <v>10</v>
      </c>
      <c r="F122" s="14" t="s">
        <v>10</v>
      </c>
      <c r="G122" s="14" t="s">
        <v>10</v>
      </c>
      <c r="H122" s="14" t="s">
        <v>10</v>
      </c>
    </row>
    <row r="123" spans="2:8" s="10" customFormat="1" ht="24" customHeight="1" x14ac:dyDescent="0.35">
      <c r="B123" s="12">
        <f t="array" aca="1" ref="B123:H123" ca="1">Days+22+DATE(Calendar8Year,Calendar8MonthOption,1)-WEEKDAY(DATE(Calendar8Year,Calendar8MonthOption,1),WeekdayOption)</f>
        <v>43912</v>
      </c>
      <c r="C123" s="12">
        <f ca="1"/>
        <v>43913</v>
      </c>
      <c r="D123" s="12">
        <f ca="1"/>
        <v>43914</v>
      </c>
      <c r="E123" s="12">
        <f ca="1"/>
        <v>43915</v>
      </c>
      <c r="F123" s="12">
        <f ca="1"/>
        <v>43916</v>
      </c>
      <c r="G123" s="12">
        <f ca="1"/>
        <v>43917</v>
      </c>
      <c r="H123" s="13">
        <f ca="1"/>
        <v>43918</v>
      </c>
    </row>
    <row r="124" spans="2:8" s="9" customFormat="1" ht="51" customHeight="1" x14ac:dyDescent="0.3">
      <c r="B124" s="14" t="s">
        <v>10</v>
      </c>
      <c r="C124" s="14"/>
      <c r="D124" s="102" t="s">
        <v>52</v>
      </c>
      <c r="E124" s="14"/>
      <c r="F124" s="14"/>
      <c r="G124" s="14"/>
      <c r="H124" s="15"/>
    </row>
    <row r="125" spans="2:8" s="10" customFormat="1" ht="24" customHeight="1" x14ac:dyDescent="0.35">
      <c r="B125" s="12">
        <f t="array" aca="1" ref="B125:H125" ca="1">Days+29+DATE(Calendar8Year,Calendar8MonthOption,1)-WEEKDAY(DATE(Calendar8Year,Calendar8MonthOption,1),WeekdayOption)</f>
        <v>43919</v>
      </c>
      <c r="C125" s="12">
        <f ca="1"/>
        <v>43920</v>
      </c>
      <c r="D125" s="12">
        <f ca="1"/>
        <v>43921</v>
      </c>
      <c r="E125" s="12">
        <f ca="1"/>
        <v>43922</v>
      </c>
      <c r="F125" s="12">
        <f ca="1"/>
        <v>43923</v>
      </c>
      <c r="G125" s="12">
        <f ca="1"/>
        <v>43924</v>
      </c>
      <c r="H125" s="13">
        <f ca="1"/>
        <v>43925</v>
      </c>
    </row>
    <row r="126" spans="2:8" s="9" customFormat="1" ht="51" customHeight="1" x14ac:dyDescent="0.3">
      <c r="B126" s="14"/>
      <c r="C126" s="14"/>
      <c r="D126" s="14"/>
      <c r="E126" s="14"/>
      <c r="F126" s="14"/>
      <c r="G126" s="14"/>
      <c r="H126" s="16"/>
    </row>
    <row r="127" spans="2:8" s="10" customFormat="1" ht="24" customHeight="1" x14ac:dyDescent="0.35">
      <c r="B127" s="12">
        <f t="array" aca="1" ref="B127:C127" ca="1">Days+36+DATE(Calendar8Year,Calendar8MonthOption,1)-WEEKDAY(DATE(Calendar8Year,Calendar8MonthOption,1),WeekdayOption)</f>
        <v>43926</v>
      </c>
      <c r="C127" s="12">
        <f ca="1"/>
        <v>43927</v>
      </c>
      <c r="D127" s="110" t="s">
        <v>0</v>
      </c>
      <c r="E127" s="110"/>
      <c r="F127" s="110"/>
      <c r="G127" s="110"/>
      <c r="H127" s="110"/>
    </row>
    <row r="128" spans="2:8" s="9" customFormat="1" ht="51" customHeight="1" x14ac:dyDescent="0.3">
      <c r="B128" s="14"/>
      <c r="C128" s="14"/>
      <c r="D128" s="107"/>
      <c r="E128" s="107"/>
      <c r="F128" s="107"/>
      <c r="G128" s="107"/>
      <c r="H128" s="107"/>
    </row>
    <row r="129" spans="2:8" s="11" customFormat="1" ht="9" customHeight="1" x14ac:dyDescent="0.3">
      <c r="B129" s="1"/>
      <c r="C129" s="1"/>
      <c r="D129" s="2"/>
      <c r="E129" s="2"/>
      <c r="F129" s="2"/>
      <c r="G129" s="2"/>
      <c r="H129" s="2"/>
    </row>
    <row r="130" spans="2:8" ht="95.25" customHeight="1" x14ac:dyDescent="0.9">
      <c r="B130" s="97">
        <f ca="1">YEAR(DATE(Calendar8Year,Calendar8MonthOption+1,1))</f>
        <v>2020</v>
      </c>
      <c r="C130" s="104" t="str">
        <f ca="1">TEXT(DATE(Calendar8Year,Calendar8MonthOption+1,1),"mmmm")</f>
        <v>April</v>
      </c>
      <c r="D130" s="104"/>
      <c r="E130" s="98"/>
      <c r="F130" s="99"/>
      <c r="G130" s="99"/>
      <c r="H130" s="100"/>
    </row>
    <row r="131" spans="2:8" ht="9" customHeight="1" x14ac:dyDescent="0.3"/>
    <row r="132" spans="2:8" s="7" customFormat="1" ht="24" customHeight="1" x14ac:dyDescent="0.35">
      <c r="B132" s="93" t="str">
        <f t="shared" ref="B132:H132" ca="1" si="7">TEXT(B133,"dddd")</f>
        <v>Sunday</v>
      </c>
      <c r="C132" s="94" t="str">
        <f t="shared" ca="1" si="7"/>
        <v>Monday</v>
      </c>
      <c r="D132" s="95" t="str">
        <f t="shared" ca="1" si="7"/>
        <v>Tuesday</v>
      </c>
      <c r="E132" s="94" t="str">
        <f t="shared" ca="1" si="7"/>
        <v>Wednesday</v>
      </c>
      <c r="F132" s="95" t="str">
        <f t="shared" ca="1" si="7"/>
        <v>Thursday</v>
      </c>
      <c r="G132" s="94" t="str">
        <f t="shared" ca="1" si="7"/>
        <v>Friday</v>
      </c>
      <c r="H132" s="96" t="str">
        <f t="shared" ca="1" si="7"/>
        <v>Saturday</v>
      </c>
    </row>
    <row r="133" spans="2:8" s="10" customFormat="1" ht="24" customHeight="1" x14ac:dyDescent="0.35">
      <c r="B133" s="4">
        <f t="array" aca="1" ref="B133:H133" ca="1">Days+1+DATE(Calendar9Year,Calendar9MonthOption,1)-WEEKDAY(DATE(Calendar9Year,Calendar9MonthOption,1),WeekdayOption)</f>
        <v>43919</v>
      </c>
      <c r="C133" s="89">
        <f ca="1"/>
        <v>43920</v>
      </c>
      <c r="D133" s="89">
        <f ca="1"/>
        <v>43921</v>
      </c>
      <c r="E133" s="89">
        <f ca="1"/>
        <v>43922</v>
      </c>
      <c r="F133" s="89">
        <f ca="1"/>
        <v>43923</v>
      </c>
      <c r="G133" s="89">
        <f ca="1"/>
        <v>43924</v>
      </c>
      <c r="H133" s="4">
        <f ca="1"/>
        <v>43925</v>
      </c>
    </row>
    <row r="134" spans="2:8" s="9" customFormat="1" ht="51" customHeight="1" x14ac:dyDescent="0.3">
      <c r="B134" s="3"/>
      <c r="C134" s="90"/>
      <c r="D134" s="90"/>
      <c r="E134" s="90"/>
      <c r="F134" s="90"/>
      <c r="G134" s="90" t="s">
        <v>31</v>
      </c>
      <c r="H134" s="3"/>
    </row>
    <row r="135" spans="2:8" s="10" customFormat="1" ht="24" customHeight="1" x14ac:dyDescent="0.35">
      <c r="B135" s="20">
        <f t="array" aca="1" ref="B135:H135" ca="1">Days+8+DATE(Calendar9Year,Calendar9MonthOption,1)-WEEKDAY(DATE(Calendar9Year,Calendar9MonthOption,1),WeekdayOption)</f>
        <v>43926</v>
      </c>
      <c r="C135" s="91">
        <f ca="1"/>
        <v>43927</v>
      </c>
      <c r="D135" s="91">
        <f ca="1"/>
        <v>43928</v>
      </c>
      <c r="E135" s="91">
        <f ca="1"/>
        <v>43929</v>
      </c>
      <c r="F135" s="91">
        <f ca="1"/>
        <v>43930</v>
      </c>
      <c r="G135" s="91">
        <f ca="1"/>
        <v>43931</v>
      </c>
      <c r="H135" s="20">
        <f ca="1"/>
        <v>43932</v>
      </c>
    </row>
    <row r="136" spans="2:8" s="9" customFormat="1" ht="51" customHeight="1" x14ac:dyDescent="0.3">
      <c r="B136" s="19"/>
      <c r="C136" s="92"/>
      <c r="D136" s="92"/>
      <c r="E136" s="92"/>
      <c r="F136" s="92" t="s">
        <v>65</v>
      </c>
      <c r="G136" s="92" t="s">
        <v>37</v>
      </c>
      <c r="H136" s="92" t="s">
        <v>9</v>
      </c>
    </row>
    <row r="137" spans="2:8" s="10" customFormat="1" ht="24" customHeight="1" x14ac:dyDescent="0.35">
      <c r="B137" s="20">
        <f t="array" aca="1" ref="B137:H137" ca="1">Days+15+DATE(Calendar9Year,Calendar9MonthOption,1)-WEEKDAY(DATE(Calendar9Year,Calendar9MonthOption,1),WeekdayOption)</f>
        <v>43933</v>
      </c>
      <c r="C137" s="91">
        <f ca="1"/>
        <v>43934</v>
      </c>
      <c r="D137" s="91">
        <f ca="1"/>
        <v>43935</v>
      </c>
      <c r="E137" s="91">
        <f ca="1"/>
        <v>43936</v>
      </c>
      <c r="F137" s="91">
        <f ca="1"/>
        <v>43937</v>
      </c>
      <c r="G137" s="91">
        <f ca="1"/>
        <v>43938</v>
      </c>
      <c r="H137" s="20">
        <f ca="1"/>
        <v>43939</v>
      </c>
    </row>
    <row r="138" spans="2:8" s="9" customFormat="1" ht="51" customHeight="1" x14ac:dyDescent="0.3">
      <c r="B138" s="19" t="s">
        <v>9</v>
      </c>
      <c r="C138" s="19" t="s">
        <v>9</v>
      </c>
      <c r="D138" s="92"/>
      <c r="E138" s="114" t="s">
        <v>64</v>
      </c>
      <c r="F138" s="92"/>
      <c r="G138" s="92"/>
      <c r="H138" s="19"/>
    </row>
    <row r="139" spans="2:8" s="10" customFormat="1" ht="24" customHeight="1" x14ac:dyDescent="0.35">
      <c r="B139" s="20">
        <f t="array" aca="1" ref="B139:H139" ca="1">Days+22+DATE(Calendar9Year,Calendar9MonthOption,1)-WEEKDAY(DATE(Calendar9Year,Calendar9MonthOption,1),WeekdayOption)</f>
        <v>43940</v>
      </c>
      <c r="C139" s="91">
        <f ca="1"/>
        <v>43941</v>
      </c>
      <c r="D139" s="91">
        <f ca="1"/>
        <v>43942</v>
      </c>
      <c r="E139" s="91">
        <f ca="1"/>
        <v>43943</v>
      </c>
      <c r="F139" s="91">
        <f ca="1"/>
        <v>43944</v>
      </c>
      <c r="G139" s="91">
        <f ca="1"/>
        <v>43945</v>
      </c>
      <c r="H139" s="20">
        <f ca="1"/>
        <v>43946</v>
      </c>
    </row>
    <row r="140" spans="2:8" s="9" customFormat="1" ht="51" customHeight="1" x14ac:dyDescent="0.3">
      <c r="B140" s="19"/>
      <c r="C140" s="92"/>
      <c r="D140" s="92"/>
      <c r="E140" s="92"/>
      <c r="F140" s="92"/>
      <c r="G140" s="92" t="s">
        <v>41</v>
      </c>
      <c r="H140" s="19"/>
    </row>
    <row r="141" spans="2:8" s="10" customFormat="1" ht="24" customHeight="1" x14ac:dyDescent="0.35">
      <c r="B141" s="20">
        <f t="array" aca="1" ref="B141:H141" ca="1">Days+29+DATE(Calendar9Year,Calendar9MonthOption,1)-WEEKDAY(DATE(Calendar9Year,Calendar9MonthOption,1),WeekdayOption)</f>
        <v>43947</v>
      </c>
      <c r="C141" s="91">
        <f ca="1"/>
        <v>43948</v>
      </c>
      <c r="D141" s="91">
        <f ca="1"/>
        <v>43949</v>
      </c>
      <c r="E141" s="91">
        <f ca="1"/>
        <v>43950</v>
      </c>
      <c r="F141" s="91">
        <f ca="1"/>
        <v>43951</v>
      </c>
      <c r="G141" s="91">
        <f ca="1"/>
        <v>43952</v>
      </c>
      <c r="H141" s="20">
        <f ca="1"/>
        <v>43953</v>
      </c>
    </row>
    <row r="142" spans="2:8" s="9" customFormat="1" ht="51" customHeight="1" x14ac:dyDescent="0.3">
      <c r="B142" s="19"/>
      <c r="C142" s="92"/>
      <c r="D142" s="103" t="s">
        <v>47</v>
      </c>
      <c r="E142" s="92"/>
      <c r="F142" s="92"/>
      <c r="G142" s="92"/>
      <c r="H142" s="19"/>
    </row>
    <row r="143" spans="2:8" s="10" customFormat="1" ht="24" customHeight="1" x14ac:dyDescent="0.35">
      <c r="B143" s="4">
        <f t="array" aca="1" ref="B143:C143" ca="1">Days+36+DATE(Calendar9Year,Calendar9MonthOption,1)-WEEKDAY(DATE(Calendar9Year,Calendar9MonthOption,1),WeekdayOption)</f>
        <v>43954</v>
      </c>
      <c r="C143" s="89">
        <f ca="1"/>
        <v>43955</v>
      </c>
      <c r="D143" s="105" t="s">
        <v>0</v>
      </c>
      <c r="E143" s="106"/>
      <c r="F143" s="106"/>
      <c r="G143" s="106"/>
      <c r="H143" s="106"/>
    </row>
    <row r="144" spans="2:8" s="9" customFormat="1" ht="51" customHeight="1" x14ac:dyDescent="0.3">
      <c r="B144" s="3"/>
      <c r="C144" s="90"/>
      <c r="D144" s="107"/>
      <c r="E144" s="107"/>
      <c r="F144" s="107"/>
      <c r="G144" s="107"/>
      <c r="H144" s="107"/>
    </row>
    <row r="145" spans="2:8" s="11" customFormat="1" ht="9" customHeight="1" x14ac:dyDescent="0.3">
      <c r="B145" s="1"/>
      <c r="C145" s="1"/>
      <c r="D145" s="2"/>
      <c r="E145" s="2"/>
      <c r="F145" s="2"/>
      <c r="G145" s="2"/>
      <c r="H145" s="2"/>
    </row>
    <row r="146" spans="2:8" ht="95.25" customHeight="1" x14ac:dyDescent="0.9">
      <c r="B146" s="97">
        <f ca="1">YEAR(DATE(Calendar9Year,Calendar9MonthOption+1,1))</f>
        <v>2020</v>
      </c>
      <c r="C146" s="104" t="str">
        <f ca="1">TEXT(DATE(Calendar9Year,Calendar9MonthOption+1,1),"mmmm")</f>
        <v>May</v>
      </c>
      <c r="D146" s="104"/>
      <c r="E146" s="98"/>
      <c r="F146" s="99"/>
      <c r="G146" s="99"/>
      <c r="H146" s="100"/>
    </row>
    <row r="147" spans="2:8" ht="9" customHeight="1" x14ac:dyDescent="0.3"/>
    <row r="148" spans="2:8" s="7" customFormat="1" ht="24" customHeight="1" x14ac:dyDescent="0.35">
      <c r="B148" s="93" t="str">
        <f t="shared" ref="B148:H148" ca="1" si="8">TEXT(B149,"dddd")</f>
        <v>Sunday</v>
      </c>
      <c r="C148" s="94" t="str">
        <f t="shared" ca="1" si="8"/>
        <v>Monday</v>
      </c>
      <c r="D148" s="95" t="str">
        <f t="shared" ca="1" si="8"/>
        <v>Tuesday</v>
      </c>
      <c r="E148" s="94" t="str">
        <f t="shared" ca="1" si="8"/>
        <v>Wednesday</v>
      </c>
      <c r="F148" s="95" t="str">
        <f t="shared" ca="1" si="8"/>
        <v>Thursday</v>
      </c>
      <c r="G148" s="94" t="str">
        <f t="shared" ca="1" si="8"/>
        <v>Friday</v>
      </c>
      <c r="H148" s="96" t="str">
        <f t="shared" ca="1" si="8"/>
        <v>Saturday</v>
      </c>
    </row>
    <row r="149" spans="2:8" s="10" customFormat="1" ht="24" customHeight="1" x14ac:dyDescent="0.35">
      <c r="B149" s="4">
        <f t="array" aca="1" ref="B149:H149" ca="1">Days+1+DATE(Calendar10Year,Calendar10MonthOption,1)-WEEKDAY(DATE(Calendar10Year,Calendar10MonthOption,1),WeekdayOption)</f>
        <v>43947</v>
      </c>
      <c r="C149" s="89">
        <f ca="1"/>
        <v>43948</v>
      </c>
      <c r="D149" s="89">
        <f ca="1"/>
        <v>43949</v>
      </c>
      <c r="E149" s="89">
        <f ca="1"/>
        <v>43950</v>
      </c>
      <c r="F149" s="89">
        <f ca="1"/>
        <v>43951</v>
      </c>
      <c r="G149" s="89">
        <f ca="1"/>
        <v>43952</v>
      </c>
      <c r="H149" s="4">
        <f ca="1"/>
        <v>43953</v>
      </c>
    </row>
    <row r="150" spans="2:8" s="9" customFormat="1" ht="51" customHeight="1" x14ac:dyDescent="0.3">
      <c r="B150" s="3"/>
      <c r="C150" s="90"/>
      <c r="D150" s="90"/>
      <c r="E150" s="90"/>
      <c r="F150" s="90"/>
      <c r="G150" s="90" t="s">
        <v>23</v>
      </c>
      <c r="H150" s="3"/>
    </row>
    <row r="151" spans="2:8" s="10" customFormat="1" ht="24" customHeight="1" x14ac:dyDescent="0.35">
      <c r="B151" s="20">
        <f t="array" aca="1" ref="B151:H151" ca="1">Days+8+DATE(Calendar10Year,Calendar10MonthOption,1)-WEEKDAY(DATE(Calendar10Year,Calendar10MonthOption,1),WeekdayOption)</f>
        <v>43954</v>
      </c>
      <c r="C151" s="91">
        <f ca="1"/>
        <v>43955</v>
      </c>
      <c r="D151" s="91">
        <f ca="1"/>
        <v>43956</v>
      </c>
      <c r="E151" s="91">
        <f ca="1"/>
        <v>43957</v>
      </c>
      <c r="F151" s="91">
        <f ca="1"/>
        <v>43958</v>
      </c>
      <c r="G151" s="91">
        <f ca="1"/>
        <v>43959</v>
      </c>
      <c r="H151" s="20">
        <f ca="1"/>
        <v>43960</v>
      </c>
    </row>
    <row r="152" spans="2:8" s="9" customFormat="1" ht="51" customHeight="1" x14ac:dyDescent="0.3">
      <c r="B152" s="19"/>
      <c r="C152" s="92"/>
      <c r="D152" s="92"/>
      <c r="E152" s="92"/>
      <c r="F152" s="92"/>
      <c r="G152" s="92" t="s">
        <v>11</v>
      </c>
      <c r="H152" s="19"/>
    </row>
    <row r="153" spans="2:8" s="10" customFormat="1" ht="24" customHeight="1" x14ac:dyDescent="0.35">
      <c r="B153" s="20">
        <f t="array" aca="1" ref="B153:H153" ca="1">Days+15+DATE(Calendar10Year,Calendar10MonthOption,1)-WEEKDAY(DATE(Calendar10Year,Calendar10MonthOption,1),WeekdayOption)</f>
        <v>43961</v>
      </c>
      <c r="C153" s="91">
        <f ca="1"/>
        <v>43962</v>
      </c>
      <c r="D153" s="91">
        <f ca="1"/>
        <v>43963</v>
      </c>
      <c r="E153" s="91">
        <f ca="1"/>
        <v>43964</v>
      </c>
      <c r="F153" s="91">
        <f ca="1"/>
        <v>43965</v>
      </c>
      <c r="G153" s="91">
        <f ca="1"/>
        <v>43966</v>
      </c>
      <c r="H153" s="20">
        <f ca="1"/>
        <v>43967</v>
      </c>
    </row>
    <row r="154" spans="2:8" s="9" customFormat="1" ht="51" customHeight="1" x14ac:dyDescent="0.3">
      <c r="B154" s="19"/>
      <c r="C154" s="92" t="s">
        <v>27</v>
      </c>
      <c r="D154" s="92" t="s">
        <v>12</v>
      </c>
      <c r="E154" s="92"/>
      <c r="F154" s="92" t="s">
        <v>54</v>
      </c>
      <c r="G154" s="92"/>
      <c r="H154" s="19"/>
    </row>
    <row r="155" spans="2:8" s="10" customFormat="1" ht="24.6" customHeight="1" x14ac:dyDescent="0.35">
      <c r="B155" s="20">
        <f t="array" aca="1" ref="B155:H155" ca="1">Days+22+DATE(Calendar10Year,Calendar10MonthOption,1)-WEEKDAY(DATE(Calendar10Year,Calendar10MonthOption,1),WeekdayOption)</f>
        <v>43968</v>
      </c>
      <c r="C155" s="91">
        <f ca="1"/>
        <v>43969</v>
      </c>
      <c r="D155" s="91">
        <f ca="1"/>
        <v>43970</v>
      </c>
      <c r="E155" s="91">
        <f ca="1"/>
        <v>43971</v>
      </c>
      <c r="F155" s="91">
        <f ca="1"/>
        <v>43972</v>
      </c>
      <c r="G155" s="91">
        <f ca="1"/>
        <v>43973</v>
      </c>
      <c r="H155" s="20">
        <f ca="1"/>
        <v>43974</v>
      </c>
    </row>
    <row r="156" spans="2:8" s="9" customFormat="1" ht="51" customHeight="1" x14ac:dyDescent="0.3">
      <c r="B156" s="19"/>
      <c r="C156" s="92" t="s">
        <v>18</v>
      </c>
      <c r="D156" s="92"/>
      <c r="E156" s="92" t="s">
        <v>55</v>
      </c>
      <c r="F156" s="92"/>
      <c r="G156" s="92"/>
      <c r="H156" s="19"/>
    </row>
    <row r="157" spans="2:8" s="10" customFormat="1" ht="24" customHeight="1" x14ac:dyDescent="0.35">
      <c r="B157" s="20">
        <f t="array" aca="1" ref="B157:H157" ca="1">Days+29+DATE(Calendar10Year,Calendar10MonthOption,1)-WEEKDAY(DATE(Calendar10Year,Calendar10MonthOption,1),WeekdayOption)</f>
        <v>43975</v>
      </c>
      <c r="C157" s="91">
        <f ca="1"/>
        <v>43976</v>
      </c>
      <c r="D157" s="91">
        <f ca="1"/>
        <v>43977</v>
      </c>
      <c r="E157" s="91">
        <f ca="1"/>
        <v>43978</v>
      </c>
      <c r="F157" s="91">
        <f ca="1"/>
        <v>43979</v>
      </c>
      <c r="G157" s="91">
        <f ca="1"/>
        <v>43980</v>
      </c>
      <c r="H157" s="20">
        <f ca="1"/>
        <v>43981</v>
      </c>
    </row>
    <row r="158" spans="2:8" s="9" customFormat="1" ht="51" customHeight="1" x14ac:dyDescent="0.3">
      <c r="B158" s="19"/>
      <c r="C158" s="92"/>
      <c r="D158" s="92"/>
      <c r="E158" s="92"/>
      <c r="F158" s="92"/>
      <c r="G158" s="92"/>
      <c r="H158" s="19"/>
    </row>
    <row r="159" spans="2:8" s="10" customFormat="1" ht="24" customHeight="1" x14ac:dyDescent="0.35">
      <c r="B159" s="4">
        <f t="array" aca="1" ref="B159:C159" ca="1">Days+36+DATE(Calendar10Year,Calendar10MonthOption,1)-WEEKDAY(DATE(Calendar10Year,Calendar10MonthOption,1),WeekdayOption)</f>
        <v>43982</v>
      </c>
      <c r="C159" s="89">
        <f ca="1"/>
        <v>43983</v>
      </c>
      <c r="D159" s="105" t="s">
        <v>0</v>
      </c>
      <c r="E159" s="106"/>
      <c r="F159" s="106"/>
      <c r="G159" s="106"/>
      <c r="H159" s="106"/>
    </row>
    <row r="160" spans="2:8" s="9" customFormat="1" ht="51" customHeight="1" x14ac:dyDescent="0.3">
      <c r="B160" s="3"/>
      <c r="C160" s="90"/>
      <c r="D160" s="107"/>
      <c r="E160" s="107"/>
      <c r="F160" s="107"/>
      <c r="G160" s="107"/>
      <c r="H160" s="107"/>
    </row>
    <row r="161" spans="2:8" s="11" customFormat="1" ht="9" customHeight="1" x14ac:dyDescent="0.3">
      <c r="B161" s="1"/>
      <c r="C161" s="1"/>
      <c r="D161" s="2"/>
      <c r="E161" s="2"/>
      <c r="F161" s="2"/>
      <c r="G161" s="2"/>
      <c r="H161" s="2"/>
    </row>
    <row r="162" spans="2:8" ht="95.25" customHeight="1" x14ac:dyDescent="0.9">
      <c r="B162" s="97">
        <f ca="1">YEAR(DATE(Calendar10Year,Calendar10MonthOption+1,1))</f>
        <v>2020</v>
      </c>
      <c r="C162" s="104" t="str">
        <f ca="1">TEXT(DATE(Calendar10Year,Calendar10MonthOption+1,1),"mmmm")</f>
        <v>June</v>
      </c>
      <c r="D162" s="104"/>
      <c r="E162" s="98"/>
      <c r="F162" s="99"/>
      <c r="G162" s="99"/>
      <c r="H162" s="100"/>
    </row>
    <row r="163" spans="2:8" ht="9" customHeight="1" x14ac:dyDescent="0.3"/>
    <row r="164" spans="2:8" s="7" customFormat="1" ht="24" customHeight="1" x14ac:dyDescent="0.35">
      <c r="B164" s="93" t="str">
        <f t="shared" ref="B164:H164" ca="1" si="9">TEXT(B165,"dddd")</f>
        <v>Sunday</v>
      </c>
      <c r="C164" s="94" t="str">
        <f t="shared" ca="1" si="9"/>
        <v>Monday</v>
      </c>
      <c r="D164" s="95" t="str">
        <f t="shared" ca="1" si="9"/>
        <v>Tuesday</v>
      </c>
      <c r="E164" s="94" t="str">
        <f t="shared" ca="1" si="9"/>
        <v>Wednesday</v>
      </c>
      <c r="F164" s="95" t="str">
        <f t="shared" ca="1" si="9"/>
        <v>Thursday</v>
      </c>
      <c r="G164" s="94" t="str">
        <f t="shared" ca="1" si="9"/>
        <v>Friday</v>
      </c>
      <c r="H164" s="96" t="str">
        <f t="shared" ca="1" si="9"/>
        <v>Saturday</v>
      </c>
    </row>
    <row r="165" spans="2:8" s="10" customFormat="1" ht="24" customHeight="1" x14ac:dyDescent="0.35">
      <c r="B165" s="17">
        <f t="array" aca="1" ref="B165:H165" ca="1">Days+1+DATE(Calendar11Year,Calendar11MonthOption,1)-WEEKDAY(DATE(Calendar11Year,Calendar11MonthOption,1),WeekdayOption)</f>
        <v>43982</v>
      </c>
      <c r="C165" s="17">
        <f ca="1"/>
        <v>43983</v>
      </c>
      <c r="D165" s="17">
        <f ca="1"/>
        <v>43984</v>
      </c>
      <c r="E165" s="17">
        <f ca="1"/>
        <v>43985</v>
      </c>
      <c r="F165" s="17">
        <f ca="1"/>
        <v>43986</v>
      </c>
      <c r="G165" s="17">
        <f ca="1"/>
        <v>43987</v>
      </c>
      <c r="H165" s="18">
        <f ca="1"/>
        <v>43988</v>
      </c>
    </row>
    <row r="166" spans="2:8" s="9" customFormat="1" ht="51" customHeight="1" x14ac:dyDescent="0.3">
      <c r="B166" s="14"/>
      <c r="C166" s="14"/>
      <c r="D166" s="14"/>
      <c r="E166" s="117" t="s">
        <v>66</v>
      </c>
      <c r="F166" s="14"/>
      <c r="G166" s="14" t="s">
        <v>43</v>
      </c>
      <c r="H166" s="15"/>
    </row>
    <row r="167" spans="2:8" s="10" customFormat="1" ht="24" customHeight="1" x14ac:dyDescent="0.35">
      <c r="B167" s="12">
        <f t="array" aca="1" ref="B167:H167" ca="1">Days+8+DATE(Calendar11Year,Calendar11MonthOption,1)-WEEKDAY(DATE(Calendar11Year,Calendar11MonthOption,1),WeekdayOption)</f>
        <v>43989</v>
      </c>
      <c r="C167" s="12">
        <f ca="1"/>
        <v>43990</v>
      </c>
      <c r="D167" s="12">
        <f ca="1"/>
        <v>43991</v>
      </c>
      <c r="E167" s="12">
        <f ca="1"/>
        <v>43992</v>
      </c>
      <c r="F167" s="12">
        <f ca="1"/>
        <v>43993</v>
      </c>
      <c r="G167" s="12">
        <f ca="1"/>
        <v>43994</v>
      </c>
      <c r="H167" s="13">
        <f ca="1"/>
        <v>43995</v>
      </c>
    </row>
    <row r="168" spans="2:8" s="9" customFormat="1" ht="51" customHeight="1" x14ac:dyDescent="0.3">
      <c r="B168" s="14"/>
      <c r="C168" s="102" t="s">
        <v>53</v>
      </c>
      <c r="E168" s="14"/>
      <c r="F168" s="14"/>
      <c r="G168" s="14"/>
      <c r="H168" s="15"/>
    </row>
    <row r="169" spans="2:8" s="10" customFormat="1" ht="24" customHeight="1" x14ac:dyDescent="0.35">
      <c r="B169" s="12">
        <f t="array" aca="1" ref="B169:H169" ca="1">Days+15+DATE(Calendar11Year,Calendar11MonthOption,1)-WEEKDAY(DATE(Calendar11Year,Calendar11MonthOption,1),WeekdayOption)</f>
        <v>43996</v>
      </c>
      <c r="C169" s="12">
        <f ca="1"/>
        <v>43997</v>
      </c>
      <c r="D169" s="12">
        <f ca="1"/>
        <v>43998</v>
      </c>
      <c r="E169" s="12">
        <f ca="1"/>
        <v>43999</v>
      </c>
      <c r="F169" s="12">
        <f ca="1"/>
        <v>44000</v>
      </c>
      <c r="G169" s="12">
        <f ca="1"/>
        <v>44001</v>
      </c>
      <c r="H169" s="13">
        <f ca="1"/>
        <v>44002</v>
      </c>
    </row>
    <row r="170" spans="2:8" s="9" customFormat="1" ht="51" customHeight="1" x14ac:dyDescent="0.3">
      <c r="B170" s="14"/>
      <c r="C170" s="14"/>
      <c r="D170" s="14"/>
      <c r="E170" s="14"/>
      <c r="F170" s="14"/>
      <c r="G170" s="14"/>
      <c r="H170" s="15"/>
    </row>
    <row r="171" spans="2:8" s="10" customFormat="1" ht="24" customHeight="1" x14ac:dyDescent="0.35">
      <c r="B171" s="12">
        <f t="array" aca="1" ref="B171:H171" ca="1">Days+22+DATE(Calendar11Year,Calendar11MonthOption,1)-WEEKDAY(DATE(Calendar11Year,Calendar11MonthOption,1),WeekdayOption)</f>
        <v>44003</v>
      </c>
      <c r="C171" s="12">
        <f ca="1"/>
        <v>44004</v>
      </c>
      <c r="D171" s="12">
        <f ca="1"/>
        <v>44005</v>
      </c>
      <c r="E171" s="12">
        <f ca="1"/>
        <v>44006</v>
      </c>
      <c r="F171" s="12">
        <f ca="1"/>
        <v>44007</v>
      </c>
      <c r="G171" s="12">
        <f ca="1"/>
        <v>44008</v>
      </c>
      <c r="H171" s="13">
        <f ca="1"/>
        <v>44009</v>
      </c>
    </row>
    <row r="172" spans="2:8" s="9" customFormat="1" ht="51" customHeight="1" x14ac:dyDescent="0.3">
      <c r="B172" s="14"/>
      <c r="C172" s="14"/>
      <c r="D172" s="14"/>
      <c r="E172" s="14"/>
      <c r="F172" s="102" t="s">
        <v>56</v>
      </c>
      <c r="G172" s="14"/>
      <c r="H172" s="15"/>
    </row>
    <row r="173" spans="2:8" s="10" customFormat="1" ht="24" customHeight="1" x14ac:dyDescent="0.35">
      <c r="B173" s="12">
        <f t="array" aca="1" ref="B173:H173" ca="1">Days+29+DATE(Calendar11Year,Calendar11MonthOption,1)-WEEKDAY(DATE(Calendar11Year,Calendar11MonthOption,1),WeekdayOption)</f>
        <v>44010</v>
      </c>
      <c r="C173" s="12">
        <f ca="1"/>
        <v>44011</v>
      </c>
      <c r="D173" s="12">
        <f ca="1"/>
        <v>44012</v>
      </c>
      <c r="E173" s="12">
        <f ca="1"/>
        <v>44013</v>
      </c>
      <c r="F173" s="12">
        <f ca="1"/>
        <v>44014</v>
      </c>
      <c r="G173" s="12">
        <f ca="1"/>
        <v>44015</v>
      </c>
      <c r="H173" s="13">
        <f ca="1"/>
        <v>44016</v>
      </c>
    </row>
    <row r="174" spans="2:8" s="9" customFormat="1" ht="51" customHeight="1" x14ac:dyDescent="0.3">
      <c r="B174" s="14"/>
      <c r="C174" s="14"/>
      <c r="D174" s="14"/>
      <c r="E174" s="14"/>
      <c r="F174" s="14"/>
      <c r="G174" s="14"/>
      <c r="H174" s="16"/>
    </row>
    <row r="175" spans="2:8" s="10" customFormat="1" ht="24" customHeight="1" x14ac:dyDescent="0.35">
      <c r="B175" s="12">
        <f t="array" aca="1" ref="B175:C175" ca="1">Days+36+DATE(Calendar11Year,Calendar11MonthOption,1)-WEEKDAY(DATE(Calendar11Year,Calendar11MonthOption,1),WeekdayOption)</f>
        <v>44017</v>
      </c>
      <c r="C175" s="12">
        <f ca="1"/>
        <v>44018</v>
      </c>
      <c r="D175" s="110" t="s">
        <v>0</v>
      </c>
      <c r="E175" s="110"/>
      <c r="F175" s="110"/>
      <c r="G175" s="110"/>
      <c r="H175" s="110"/>
    </row>
    <row r="176" spans="2:8" s="9" customFormat="1" ht="51" customHeight="1" x14ac:dyDescent="0.3">
      <c r="B176" s="14"/>
      <c r="C176" s="14"/>
      <c r="D176" s="107"/>
      <c r="E176" s="107"/>
      <c r="F176" s="107"/>
      <c r="G176" s="107"/>
      <c r="H176" s="107"/>
    </row>
    <row r="177" spans="2:8" s="11" customFormat="1" ht="9" customHeight="1" x14ac:dyDescent="0.3">
      <c r="B177" s="1"/>
      <c r="C177" s="1"/>
      <c r="D177" s="2"/>
      <c r="E177" s="2"/>
      <c r="F177" s="2"/>
      <c r="G177" s="2"/>
      <c r="H177" s="2"/>
    </row>
    <row r="178" spans="2:8" ht="95.25" customHeight="1" x14ac:dyDescent="0.9">
      <c r="B178" s="97">
        <f ca="1">YEAR(DATE(Calendar11Year,Calendar11MonthOption+1,1))</f>
        <v>2020</v>
      </c>
      <c r="C178" s="104" t="str">
        <f ca="1">TEXT(DATE(Calendar11Year,Calendar11MonthOption+1,1),"mmmm")</f>
        <v>July</v>
      </c>
      <c r="D178" s="104"/>
      <c r="E178" s="98"/>
      <c r="F178" s="99"/>
      <c r="G178" s="99"/>
      <c r="H178" s="100"/>
    </row>
    <row r="179" spans="2:8" ht="9" customHeight="1" x14ac:dyDescent="0.3"/>
    <row r="180" spans="2:8" s="7" customFormat="1" ht="24" customHeight="1" x14ac:dyDescent="0.35">
      <c r="B180" s="93" t="str">
        <f t="shared" ref="B180:H180" ca="1" si="10">TEXT(B181,"dddd")</f>
        <v>Sunday</v>
      </c>
      <c r="C180" s="94" t="str">
        <f t="shared" ca="1" si="10"/>
        <v>Monday</v>
      </c>
      <c r="D180" s="95" t="str">
        <f t="shared" ca="1" si="10"/>
        <v>Tuesday</v>
      </c>
      <c r="E180" s="94" t="str">
        <f t="shared" ca="1" si="10"/>
        <v>Wednesday</v>
      </c>
      <c r="F180" s="95" t="str">
        <f t="shared" ca="1" si="10"/>
        <v>Thursday</v>
      </c>
      <c r="G180" s="94" t="str">
        <f t="shared" ca="1" si="10"/>
        <v>Friday</v>
      </c>
      <c r="H180" s="96" t="str">
        <f t="shared" ca="1" si="10"/>
        <v>Saturday</v>
      </c>
    </row>
    <row r="181" spans="2:8" s="10" customFormat="1" ht="24" customHeight="1" x14ac:dyDescent="0.35">
      <c r="B181" s="4">
        <f t="array" aca="1" ref="B181:H181" ca="1">Days+1+DATE(Calendar12Year,Calendar12MonthOption,1)-WEEKDAY(DATE(Calendar12Year,Calendar12MonthOption,1),WeekdayOption)</f>
        <v>44010</v>
      </c>
      <c r="C181" s="89">
        <f ca="1"/>
        <v>44011</v>
      </c>
      <c r="D181" s="89">
        <f ca="1"/>
        <v>44012</v>
      </c>
      <c r="E181" s="89">
        <f ca="1"/>
        <v>44013</v>
      </c>
      <c r="F181" s="89">
        <f ca="1"/>
        <v>44014</v>
      </c>
      <c r="G181" s="89">
        <f ca="1"/>
        <v>44015</v>
      </c>
      <c r="H181" s="4">
        <f ca="1"/>
        <v>44016</v>
      </c>
    </row>
    <row r="182" spans="2:8" s="9" customFormat="1" ht="51" customHeight="1" x14ac:dyDescent="0.3">
      <c r="B182" s="3"/>
      <c r="C182" s="90"/>
      <c r="D182" s="90"/>
      <c r="E182" s="90"/>
      <c r="F182" s="119" t="s">
        <v>28</v>
      </c>
      <c r="G182" s="90"/>
      <c r="H182" s="3"/>
    </row>
    <row r="183" spans="2:8" s="10" customFormat="1" ht="24" customHeight="1" x14ac:dyDescent="0.35">
      <c r="B183" s="20">
        <f t="array" aca="1" ref="B183:H183" ca="1">Days+8+DATE(Calendar12Year,Calendar12MonthOption,1)-WEEKDAY(DATE(Calendar12Year,Calendar12MonthOption,1),WeekdayOption)</f>
        <v>44017</v>
      </c>
      <c r="C183" s="91">
        <f ca="1"/>
        <v>44018</v>
      </c>
      <c r="D183" s="91">
        <f ca="1"/>
        <v>44019</v>
      </c>
      <c r="E183" s="91">
        <f ca="1"/>
        <v>44020</v>
      </c>
      <c r="F183" s="91">
        <f ca="1"/>
        <v>44021</v>
      </c>
      <c r="G183" s="91">
        <f ca="1"/>
        <v>44022</v>
      </c>
      <c r="H183" s="20">
        <f ca="1"/>
        <v>44023</v>
      </c>
    </row>
    <row r="184" spans="2:8" s="9" customFormat="1" ht="51" customHeight="1" x14ac:dyDescent="0.3">
      <c r="B184" s="19"/>
      <c r="C184" s="92"/>
      <c r="D184" s="92"/>
      <c r="E184" s="92"/>
      <c r="F184" s="92"/>
      <c r="G184" s="92"/>
      <c r="H184" s="19"/>
    </row>
    <row r="185" spans="2:8" s="10" customFormat="1" ht="24" customHeight="1" x14ac:dyDescent="0.35">
      <c r="B185" s="20">
        <f t="array" aca="1" ref="B185:H185" ca="1">Days+15+DATE(Calendar12Year,Calendar12MonthOption,1)-WEEKDAY(DATE(Calendar12Year,Calendar12MonthOption,1),WeekdayOption)</f>
        <v>44024</v>
      </c>
      <c r="C185" s="91">
        <f ca="1"/>
        <v>44025</v>
      </c>
      <c r="D185" s="91">
        <f ca="1"/>
        <v>44026</v>
      </c>
      <c r="E185" s="91">
        <f ca="1"/>
        <v>44027</v>
      </c>
      <c r="F185" s="91">
        <f ca="1"/>
        <v>44028</v>
      </c>
      <c r="G185" s="91">
        <f ca="1"/>
        <v>44029</v>
      </c>
      <c r="H185" s="20">
        <f ca="1"/>
        <v>44030</v>
      </c>
    </row>
    <row r="186" spans="2:8" s="9" customFormat="1" ht="51" customHeight="1" x14ac:dyDescent="0.3">
      <c r="B186" s="19"/>
      <c r="C186" s="92"/>
      <c r="D186" s="92"/>
      <c r="E186" s="92"/>
      <c r="F186" s="92"/>
      <c r="G186" s="92"/>
      <c r="H186" s="19"/>
    </row>
    <row r="187" spans="2:8" s="10" customFormat="1" ht="24" customHeight="1" x14ac:dyDescent="0.35">
      <c r="B187" s="20">
        <f t="array" aca="1" ref="B187:H187" ca="1">Days+22+DATE(Calendar12Year,Calendar12MonthOption,1)-WEEKDAY(DATE(Calendar12Year,Calendar12MonthOption,1),WeekdayOption)</f>
        <v>44031</v>
      </c>
      <c r="C187" s="91">
        <f ca="1"/>
        <v>44032</v>
      </c>
      <c r="D187" s="91">
        <f ca="1"/>
        <v>44033</v>
      </c>
      <c r="E187" s="91">
        <f ca="1"/>
        <v>44034</v>
      </c>
      <c r="F187" s="91">
        <f ca="1"/>
        <v>44035</v>
      </c>
      <c r="G187" s="91">
        <f ca="1"/>
        <v>44036</v>
      </c>
      <c r="H187" s="20">
        <f ca="1"/>
        <v>44037</v>
      </c>
    </row>
    <row r="188" spans="2:8" s="9" customFormat="1" ht="51" customHeight="1" x14ac:dyDescent="0.3">
      <c r="B188" s="19"/>
      <c r="C188" s="92"/>
      <c r="D188" s="92"/>
      <c r="E188" s="92"/>
      <c r="F188" s="92"/>
      <c r="G188" s="92"/>
      <c r="H188" s="19"/>
    </row>
    <row r="189" spans="2:8" s="10" customFormat="1" ht="24" customHeight="1" x14ac:dyDescent="0.35">
      <c r="B189" s="20">
        <f t="array" aca="1" ref="B189:H189" ca="1">Days+29+DATE(Calendar12Year,Calendar12MonthOption,1)-WEEKDAY(DATE(Calendar12Year,Calendar12MonthOption,1),WeekdayOption)</f>
        <v>44038</v>
      </c>
      <c r="C189" s="91">
        <f ca="1"/>
        <v>44039</v>
      </c>
      <c r="D189" s="91">
        <f ca="1"/>
        <v>44040</v>
      </c>
      <c r="E189" s="91">
        <f ca="1"/>
        <v>44041</v>
      </c>
      <c r="F189" s="91">
        <f ca="1"/>
        <v>44042</v>
      </c>
      <c r="G189" s="91">
        <f ca="1"/>
        <v>44043</v>
      </c>
      <c r="H189" s="20">
        <f ca="1"/>
        <v>44044</v>
      </c>
    </row>
    <row r="190" spans="2:8" s="9" customFormat="1" ht="51" customHeight="1" x14ac:dyDescent="0.3">
      <c r="B190" s="19"/>
      <c r="C190" s="92"/>
      <c r="D190" s="92"/>
      <c r="E190" s="92"/>
      <c r="F190" s="92"/>
      <c r="G190" s="92" t="s">
        <v>13</v>
      </c>
      <c r="H190" s="19"/>
    </row>
    <row r="191" spans="2:8" s="10" customFormat="1" ht="24" customHeight="1" x14ac:dyDescent="0.35">
      <c r="B191" s="4">
        <f t="array" aca="1" ref="B191:C191" ca="1">Days+36+DATE(Calendar12Year,Calendar12MonthOption,1)-WEEKDAY(DATE(Calendar12Year,Calendar12MonthOption,1),WeekdayOption)</f>
        <v>44045</v>
      </c>
      <c r="C191" s="89">
        <f ca="1"/>
        <v>44046</v>
      </c>
      <c r="D191" s="108" t="s">
        <v>0</v>
      </c>
      <c r="E191" s="109"/>
      <c r="F191" s="109"/>
      <c r="G191" s="109"/>
      <c r="H191" s="109"/>
    </row>
    <row r="192" spans="2:8" s="9" customFormat="1" ht="51" customHeight="1" x14ac:dyDescent="0.3">
      <c r="B192" s="3"/>
      <c r="C192" s="90"/>
      <c r="D192" s="107"/>
      <c r="E192" s="107"/>
      <c r="F192" s="107"/>
      <c r="G192" s="107"/>
      <c r="H192" s="107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87" yWindow="689" count="13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4">
      <formula1>"Sunday, Monday, Tuesday, Wednesday, Thursday, Friday, 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D2">
      <formula1>"January,February,March,April,May,June,July,August,September,October,November,December"</formula1>
    </dataValidation>
    <dataValidation allowBlank="1" showInputMessage="1" prompt="This workbook is a 12-month calendar. Enter starting year in cell B2, then select the starting month in cell C2. The calendar will update automatically for subsequent months" sqref="A1"/>
    <dataValidation allowBlank="1" showInputMessage="1" showErrorMessage="1" prompt="Enter year in this cell" sqref="B2"/>
    <dataValidation allowBlank="1" showInputMessage="1" prompt="Automatically determined weekday. To change weekdays, select a new week start day in cell B4." sqref="C4:H4 B20:H20 B36:H36 B52:H52 B68:H68 B84:H84 B100:H100 B116:H116 B132:H132 B148:H148 B164:H164 B180:H180"/>
    <dataValidation allowBlank="1" showInputMessage="1" sqref="B5"/>
    <dataValidation allowBlank="1" showInputMessage="1" prompt="Enter daily notes here" sqref="B6"/>
    <dataValidation allowBlank="1" showInputMessage="1" prompt="Calendar year is automatically updated based on the year selected in cell B1" sqref="B19 B35 B51 B67 B83 B99 B115 B131 B147 B163 B179"/>
    <dataValidation allowBlank="1" showInputMessage="1" prompt="Calendar month is automatically updated based on the month selected in cell C1" sqref="E18:E19 C19:D19 E34:E35 C35:D35 E50:E51 C51:D51 E66:E67 C67:D67 E82:E83 C83:D83 E98:E99 C99:D99 E114:E115 C115:D115 E130:E131 C131:D131 E146:E147 C147:D147 E162:E163 C163:D163 E178:E179 C179:D179"/>
    <dataValidation allowBlank="1" showInputMessage="1" prompt="Enter monthly Notes in cell below" sqref="D15:H15"/>
    <dataValidation allowBlank="1" showInputMessage="1" prompt="Enter monthly Notes in this cell" sqref="D16:H17"/>
    <dataValidation allowBlank="1" showInputMessage="1" prompt="Calendar year is automatically updated based on the year selected in cell B2" sqref="B18 B34 B50 B66 B82 B98 B114 B130 B146 B162 B178"/>
    <dataValidation allowBlank="1" showInputMessage="1" prompt="Calendar month is automatically updated based on the month selected in cell C2" sqref="C18:D18 C34:D34 C50:D50 C66:D66 C82:D82 C98:D98 C114:D114 C130:D130 C146:D146 C162:D162 C178:D178"/>
  </dataValidations>
  <printOptions horizontalCentered="1"/>
  <pageMargins left="0.25" right="0.25" top="0.5" bottom="0.3" header="0.3" footer="0.3"/>
  <pageSetup scale="90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13"/>
  <sheetViews>
    <sheetView workbookViewId="0"/>
  </sheetViews>
  <sheetFormatPr defaultRowHeight="16.5" x14ac:dyDescent="0.3"/>
  <cols>
    <col min="1" max="1" width="1.625" customWidth="1"/>
    <col min="2" max="2" width="58.25" customWidth="1"/>
    <col min="3" max="4" width="18.875" customWidth="1"/>
  </cols>
  <sheetData>
    <row r="1" ht="9" customHeight="1" x14ac:dyDescent="0.3"/>
    <row r="2" ht="102.95" customHeight="1" x14ac:dyDescent="0.3"/>
    <row r="3" ht="102.95" customHeight="1" x14ac:dyDescent="0.3"/>
    <row r="4" ht="102.95" customHeight="1" x14ac:dyDescent="0.3"/>
    <row r="5" ht="102.95" customHeight="1" x14ac:dyDescent="0.3"/>
    <row r="6" ht="102.95" customHeight="1" x14ac:dyDescent="0.3"/>
    <row r="7" ht="102.95" customHeight="1" x14ac:dyDescent="0.3"/>
    <row r="8" ht="102.95" customHeight="1" x14ac:dyDescent="0.3"/>
    <row r="9" ht="102.95" customHeight="1" x14ac:dyDescent="0.3"/>
    <row r="10" ht="102.95" customHeight="1" x14ac:dyDescent="0.3"/>
    <row r="11" ht="102.95" customHeight="1" x14ac:dyDescent="0.3"/>
    <row r="12" ht="102.95" customHeight="1" x14ac:dyDescent="0.3"/>
    <row r="13" ht="102.95" customHeight="1" x14ac:dyDescent="0.3"/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246BAFB1-2E34-4BEC-A5CB-0536AA933E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877F61-D805-4F48-9517-83B1E9B44B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16EA48-248C-4B9E-8AF4-8E36975A03B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16c05727-aa75-4e4a-9b5f-8a80a1165891"/>
    <ds:schemaRef ds:uri="71af3243-3dd4-4a8d-8c0d-dd76da1f02a5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61</vt:i4>
      </vt:variant>
    </vt:vector>
  </HeadingPairs>
  <TitlesOfParts>
    <vt:vector size="62" baseType="lpstr">
      <vt:lpstr>2019-2020 ELRPT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2018-11-08T21:21:14Z</dcterms:created>
  <dcterms:modified xsi:type="dcterms:W3CDTF">2019-09-04T13:51:37Z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