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3465" yWindow="540" windowWidth="18240" windowHeight="13980" tabRatio="788"/>
  </bookViews>
  <sheets>
    <sheet name="Calendar" sheetId="14" r:id="rId1"/>
    <sheet name="Images" sheetId="15" state="veryHidden" r:id="rId2"/>
  </sheets>
  <definedNames>
    <definedName name="Calendar10Month">Calendar!$C$146</definedName>
    <definedName name="Calendar10MonthOption">MATCH(Calendar10Month,Months,0)</definedName>
    <definedName name="Calendar10Year">Calendar!$B$146</definedName>
    <definedName name="Calendar11Month">Calendar!$C$162</definedName>
    <definedName name="Calendar11MonthOption">MATCH(Calendar11Month,Months,0)</definedName>
    <definedName name="Calendar11Year">Calendar!$B$162</definedName>
    <definedName name="Calendar12Month">Calendar!$C$178</definedName>
    <definedName name="Calendar12MonthOption">MATCH(Calendar12Month,Months,0)</definedName>
    <definedName name="Calendar12Year">Calendar!$B$178</definedName>
    <definedName name="Calendar1Month">Calendar!$C$2</definedName>
    <definedName name="Calendar1MonthOption">MATCH(Calendar1Month,Months,0)</definedName>
    <definedName name="Calendar1Year">Calendar!$B$2</definedName>
    <definedName name="Calendar2Month">Calendar!$C$18</definedName>
    <definedName name="Calendar2MonthOption">MATCH(Calendar2Month,Months,0)</definedName>
    <definedName name="Calendar2Year">Calendar!$B$18</definedName>
    <definedName name="Calendar3Month">Calendar!$C$34</definedName>
    <definedName name="Calendar3MonthOption">MATCH(Calendar3Month,Months,0)</definedName>
    <definedName name="Calendar3Year">Calendar!$B$34</definedName>
    <definedName name="Calendar4Month">Calendar!$C$50</definedName>
    <definedName name="Calendar4MonthOption">MATCH(Calendar4Month,Months,0)</definedName>
    <definedName name="Calendar4Year">Calendar!$B$50</definedName>
    <definedName name="Calendar5Month">Calendar!$C$66</definedName>
    <definedName name="Calendar5MonthOption">MATCH(Calendar5Month,Months,0)</definedName>
    <definedName name="Calendar5Year">Calendar!$B$66</definedName>
    <definedName name="Calendar6Month">Calendar!$C$82</definedName>
    <definedName name="Calendar6MonthOption">MATCH(Calendar6Month,Months,0)</definedName>
    <definedName name="Calendar6Year">Calendar!$B$82</definedName>
    <definedName name="Calendar7Month">Calendar!$C$98</definedName>
    <definedName name="Calendar7MonthOption">MATCH(Calendar7Month,Months,0)</definedName>
    <definedName name="Calendar7Year">Calendar!$B$98</definedName>
    <definedName name="Calendar8Month">Calendar!$C$114</definedName>
    <definedName name="Calendar8MonthOption">MATCH(Calendar8Month,Months,0)</definedName>
    <definedName name="Calendar8Year">Calendar!$B$114</definedName>
    <definedName name="Calendar9Month">Calendar!$C$130</definedName>
    <definedName name="Calendar9MonthOption">MATCH(Calendar9Month,Months,0)</definedName>
    <definedName name="Calendar9Year">Calendar!$B$130</definedName>
    <definedName name="ColumnTitleRegion1..H12.1">Calendar!$B$4</definedName>
    <definedName name="ColumnTitleRegion10..H54.1">Calendar!$B$52</definedName>
    <definedName name="ColumnTitleRegion11..C56.1">Calendar!$B$52</definedName>
    <definedName name="ColumnTitleRegion12..D56.1">Calendar!$D$63</definedName>
    <definedName name="ColumnTitleRegion13..H68.1">Calendar!$B$68</definedName>
    <definedName name="ColumnTitleRegion14..C70.1">Calendar!$B$68</definedName>
    <definedName name="ColumnTitleRegion15..D70.1">Calendar!$D$79</definedName>
    <definedName name="ColumnTitleRegion16..H82.1">Calendar!$B$84</definedName>
    <definedName name="ColumnTitleRegion17..C84.1">Calendar!$B$84</definedName>
    <definedName name="ColumnTitleRegion18..D84.1">Calendar!$D$95</definedName>
    <definedName name="ColumnTitleRegion19..H96.1">Calendar!$B$100</definedName>
    <definedName name="ColumnTitleRegion2..C14.1">Calendar!$B$4</definedName>
    <definedName name="ColumnTitleRegion20..C98.1">Calendar!$B$100</definedName>
    <definedName name="ColumnTitleRegion21..D98.1">Calendar!$D$111</definedName>
    <definedName name="ColumnTitleRegion22..H110.1">Calendar!$B$116</definedName>
    <definedName name="ColumnTitleRegion23..C112.1">Calendar!$B$116</definedName>
    <definedName name="ColumnTitleRegion24..D112.1">Calendar!$D$127</definedName>
    <definedName name="ColumnTitleRegion25..H124.1">Calendar!$B$132</definedName>
    <definedName name="ColumnTitleRegion26..C126.1">Calendar!$B$132</definedName>
    <definedName name="ColumnTitleRegion27..D126.1">Calendar!$D$143</definedName>
    <definedName name="ColumnTitleRegion28..H138.1">Calendar!$B$148</definedName>
    <definedName name="ColumnTitleRegion29..C140.1">Calendar!$B$148</definedName>
    <definedName name="ColumnTitleRegion3..D14.1">Calendar!$D$15</definedName>
    <definedName name="ColumnTitleRegion30..D140.1">Calendar!$D$159</definedName>
    <definedName name="ColumnTitleRegion31..H152.1">Calendar!$B$164</definedName>
    <definedName name="ColumnTitleRegion32..C154.1">Calendar!$B$164</definedName>
    <definedName name="ColumnTitleRegion33..D154.1">Calendar!$D$175</definedName>
    <definedName name="ColumnTitleRegion34..H166.1">Calendar!$B$180</definedName>
    <definedName name="ColumnTitleRegion35..C168.1">Calendar!$B$180</definedName>
    <definedName name="ColumnTitleRegion36..D168.1">Calendar!$D$191</definedName>
    <definedName name="ColumnTitleRegion4..H26.1">Calendar!$B$20</definedName>
    <definedName name="ColumnTitleRegion5..C28.1">Calendar!$B$20</definedName>
    <definedName name="ColumnTitleRegion6..D28.1">Calendar!$D$31</definedName>
    <definedName name="ColumnTitleRegion7..H40.1">Calendar!$B$36</definedName>
    <definedName name="ColumnTitleRegion8..C42.1">Calendar!$B$36</definedName>
    <definedName name="ColumnTitleRegion9..D42.1">Calendar!$D$47</definedName>
    <definedName name="Days">{0,1,2,3,4,5,6}</definedName>
    <definedName name="Months">{"January","February","March","April","May","June","July","August","September","October","November","December"}</definedName>
    <definedName name="WeekdayOption">MATCH(WeekStart,Weekdays,0)+10</definedName>
    <definedName name="Weekdays">{"Monday","Tuesday","Wednesday","Thursday","Friday","Saturday","Sunday"}</definedName>
    <definedName name="WeekStart">Calendar!$B$4</definedName>
    <definedName name="WeekStartValue">IF(WeekStart="Monday",2,1)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8" i="14" l="1"/>
  <c r="B11" i="14" a="1"/>
  <c r="E11" i="14" s="1"/>
  <c r="B15" i="14" a="1"/>
  <c r="B15" i="14" s="1"/>
  <c r="B9" i="14" a="1"/>
  <c r="B9" i="14" s="1"/>
  <c r="B13" i="14" a="1"/>
  <c r="F13" i="14" s="1"/>
  <c r="B7" i="14" a="1"/>
  <c r="D7" i="14" s="1"/>
  <c r="B5" i="14" a="1"/>
  <c r="B5" i="14" s="1"/>
  <c r="C18" i="14"/>
  <c r="C9" i="14" l="1"/>
  <c r="H13" i="14"/>
  <c r="C13" i="14"/>
  <c r="G13" i="14"/>
  <c r="H9" i="14"/>
  <c r="F9" i="14"/>
  <c r="D9" i="14"/>
  <c r="B27" i="14" a="1"/>
  <c r="C27" i="14" s="1"/>
  <c r="B7" i="14"/>
  <c r="F7" i="14"/>
  <c r="C7" i="14"/>
  <c r="E7" i="14"/>
  <c r="B21" i="14" a="1"/>
  <c r="G21" i="14" s="1"/>
  <c r="G20" i="14" s="1"/>
  <c r="B23" i="14" a="1"/>
  <c r="E23" i="14" s="1"/>
  <c r="H7" i="14"/>
  <c r="G7" i="14"/>
  <c r="E9" i="14"/>
  <c r="G9" i="14"/>
  <c r="B31" i="14" a="1"/>
  <c r="C15" i="14"/>
  <c r="D5" i="14"/>
  <c r="D4" i="14" s="1"/>
  <c r="H5" i="14"/>
  <c r="H4" i="14" s="1"/>
  <c r="C5" i="14"/>
  <c r="C4" i="14" s="1"/>
  <c r="G5" i="14"/>
  <c r="G4" i="14" s="1"/>
  <c r="B13" i="14"/>
  <c r="E13" i="14"/>
  <c r="D13" i="14"/>
  <c r="G11" i="14"/>
  <c r="H11" i="14"/>
  <c r="D11" i="14"/>
  <c r="F11" i="14"/>
  <c r="C11" i="14"/>
  <c r="F5" i="14"/>
  <c r="F4" i="14" s="1"/>
  <c r="B11" i="14"/>
  <c r="E5" i="14"/>
  <c r="E4" i="14" s="1"/>
  <c r="B25" i="14" a="1"/>
  <c r="B34" i="14"/>
  <c r="B29" i="14" a="1"/>
  <c r="C34" i="14"/>
  <c r="B23" i="14" l="1"/>
  <c r="D23" i="14"/>
  <c r="H23" i="14"/>
  <c r="C23" i="14"/>
  <c r="C21" i="14"/>
  <c r="C20" i="14" s="1"/>
  <c r="B27" i="14"/>
  <c r="H27" i="14"/>
  <c r="E27" i="14"/>
  <c r="G27" i="14"/>
  <c r="D27" i="14"/>
  <c r="F27" i="14"/>
  <c r="H21" i="14"/>
  <c r="H20" i="14" s="1"/>
  <c r="F23" i="14"/>
  <c r="G23" i="14"/>
  <c r="C31" i="14"/>
  <c r="B31" i="14"/>
  <c r="F21" i="14"/>
  <c r="F20" i="14" s="1"/>
  <c r="B21" i="14"/>
  <c r="B20" i="14" s="1"/>
  <c r="E21" i="14"/>
  <c r="E20" i="14" s="1"/>
  <c r="D21" i="14"/>
  <c r="D20" i="14" s="1"/>
  <c r="F29" i="14"/>
  <c r="E29" i="14"/>
  <c r="B29" i="14"/>
  <c r="D29" i="14"/>
  <c r="G29" i="14"/>
  <c r="H29" i="14"/>
  <c r="C29" i="14"/>
  <c r="F25" i="14"/>
  <c r="C25" i="14"/>
  <c r="H25" i="14"/>
  <c r="D25" i="14"/>
  <c r="G25" i="14"/>
  <c r="B25" i="14"/>
  <c r="E25" i="14"/>
  <c r="B45" i="14" a="1"/>
  <c r="B50" i="14"/>
  <c r="B47" i="14" a="1"/>
  <c r="B37" i="14" a="1"/>
  <c r="B43" i="14" a="1"/>
  <c r="C50" i="14"/>
  <c r="B41" i="14" a="1"/>
  <c r="B39" i="14" a="1"/>
  <c r="B61" i="14" l="1" a="1"/>
  <c r="B66" i="14"/>
  <c r="B63" i="14" a="1"/>
  <c r="C66" i="14"/>
  <c r="B53" i="14" a="1"/>
  <c r="B55" i="14" a="1"/>
  <c r="B59" i="14" a="1"/>
  <c r="B57" i="14" a="1"/>
  <c r="H43" i="14"/>
  <c r="C43" i="14"/>
  <c r="E43" i="14"/>
  <c r="D43" i="14"/>
  <c r="F43" i="14"/>
  <c r="B43" i="14"/>
  <c r="G43" i="14"/>
  <c r="C45" i="14"/>
  <c r="H45" i="14"/>
  <c r="D45" i="14"/>
  <c r="G45" i="14"/>
  <c r="B45" i="14"/>
  <c r="E45" i="14"/>
  <c r="F45" i="14"/>
  <c r="C39" i="14"/>
  <c r="B39" i="14"/>
  <c r="H39" i="14"/>
  <c r="D39" i="14"/>
  <c r="G39" i="14"/>
  <c r="E39" i="14"/>
  <c r="F39" i="14"/>
  <c r="C37" i="14"/>
  <c r="C36" i="14" s="1"/>
  <c r="E37" i="14"/>
  <c r="E36" i="14" s="1"/>
  <c r="B37" i="14"/>
  <c r="B36" i="14" s="1"/>
  <c r="D37" i="14"/>
  <c r="D36" i="14" s="1"/>
  <c r="G37" i="14"/>
  <c r="G36" i="14" s="1"/>
  <c r="H37" i="14"/>
  <c r="H36" i="14" s="1"/>
  <c r="F37" i="14"/>
  <c r="F36" i="14" s="1"/>
  <c r="D41" i="14"/>
  <c r="F41" i="14"/>
  <c r="C41" i="14"/>
  <c r="B41" i="14"/>
  <c r="H41" i="14"/>
  <c r="G41" i="14"/>
  <c r="E41" i="14"/>
  <c r="B47" i="14"/>
  <c r="C47" i="14"/>
  <c r="E57" i="14" l="1"/>
  <c r="C57" i="14"/>
  <c r="G57" i="14"/>
  <c r="H57" i="14"/>
  <c r="F57" i="14"/>
  <c r="B57" i="14"/>
  <c r="D57" i="14"/>
  <c r="H59" i="14"/>
  <c r="D59" i="14"/>
  <c r="G59" i="14"/>
  <c r="C59" i="14"/>
  <c r="B59" i="14"/>
  <c r="F59" i="14"/>
  <c r="E59" i="14"/>
  <c r="D55" i="14"/>
  <c r="G55" i="14"/>
  <c r="C55" i="14"/>
  <c r="E55" i="14"/>
  <c r="F55" i="14"/>
  <c r="H55" i="14"/>
  <c r="B55" i="14"/>
  <c r="B75" i="14" a="1"/>
  <c r="B77" i="14" a="1"/>
  <c r="B82" i="14"/>
  <c r="B71" i="14" a="1"/>
  <c r="C82" i="14"/>
  <c r="B73" i="14" a="1"/>
  <c r="B79" i="14" a="1"/>
  <c r="B69" i="14" a="1"/>
  <c r="C63" i="14"/>
  <c r="B63" i="14"/>
  <c r="H53" i="14"/>
  <c r="H52" i="14" s="1"/>
  <c r="G53" i="14"/>
  <c r="G52" i="14" s="1"/>
  <c r="F53" i="14"/>
  <c r="F52" i="14" s="1"/>
  <c r="B53" i="14"/>
  <c r="B52" i="14" s="1"/>
  <c r="D53" i="14"/>
  <c r="D52" i="14" s="1"/>
  <c r="E53" i="14"/>
  <c r="E52" i="14" s="1"/>
  <c r="C53" i="14"/>
  <c r="C52" i="14" s="1"/>
  <c r="G61" i="14"/>
  <c r="F61" i="14"/>
  <c r="D61" i="14"/>
  <c r="E61" i="14"/>
  <c r="B61" i="14"/>
  <c r="H61" i="14"/>
  <c r="C61" i="14"/>
  <c r="C79" i="14" l="1"/>
  <c r="B79" i="14"/>
  <c r="C77" i="14"/>
  <c r="F77" i="14"/>
  <c r="E77" i="14"/>
  <c r="B77" i="14"/>
  <c r="H77" i="14"/>
  <c r="G77" i="14"/>
  <c r="D77" i="14"/>
  <c r="C75" i="14"/>
  <c r="F75" i="14"/>
  <c r="B75" i="14"/>
  <c r="D75" i="14"/>
  <c r="H75" i="14"/>
  <c r="E75" i="14"/>
  <c r="G75" i="14"/>
  <c r="B93" i="14" a="1"/>
  <c r="B87" i="14" a="1"/>
  <c r="B95" i="14" a="1"/>
  <c r="B85" i="14" a="1"/>
  <c r="C98" i="14"/>
  <c r="B98" i="14"/>
  <c r="B89" i="14" a="1"/>
  <c r="B91" i="14" a="1"/>
  <c r="D73" i="14"/>
  <c r="F73" i="14"/>
  <c r="G73" i="14"/>
  <c r="H73" i="14"/>
  <c r="B73" i="14"/>
  <c r="C73" i="14"/>
  <c r="E73" i="14"/>
  <c r="F69" i="14"/>
  <c r="F68" i="14" s="1"/>
  <c r="G69" i="14"/>
  <c r="G68" i="14" s="1"/>
  <c r="H69" i="14"/>
  <c r="H68" i="14" s="1"/>
  <c r="D69" i="14"/>
  <c r="D68" i="14" s="1"/>
  <c r="C69" i="14"/>
  <c r="C68" i="14" s="1"/>
  <c r="E69" i="14"/>
  <c r="E68" i="14" s="1"/>
  <c r="B69" i="14"/>
  <c r="B68" i="14" s="1"/>
  <c r="C71" i="14"/>
  <c r="F71" i="14"/>
  <c r="H71" i="14"/>
  <c r="D71" i="14"/>
  <c r="E71" i="14"/>
  <c r="G71" i="14"/>
  <c r="B71" i="14"/>
  <c r="C85" i="14" l="1"/>
  <c r="C84" i="14" s="1"/>
  <c r="D85" i="14"/>
  <c r="D84" i="14" s="1"/>
  <c r="F85" i="14"/>
  <c r="F84" i="14" s="1"/>
  <c r="H85" i="14"/>
  <c r="H84" i="14" s="1"/>
  <c r="B85" i="14"/>
  <c r="B84" i="14" s="1"/>
  <c r="E85" i="14"/>
  <c r="E84" i="14" s="1"/>
  <c r="G85" i="14"/>
  <c r="G84" i="14" s="1"/>
  <c r="C95" i="14"/>
  <c r="B95" i="14"/>
  <c r="B111" i="14" a="1"/>
  <c r="B105" i="14" a="1"/>
  <c r="B103" i="14" a="1"/>
  <c r="B114" i="14"/>
  <c r="B101" i="14" a="1"/>
  <c r="C114" i="14"/>
  <c r="B109" i="14" a="1"/>
  <c r="B107" i="14" a="1"/>
  <c r="D87" i="14"/>
  <c r="C87" i="14"/>
  <c r="E87" i="14"/>
  <c r="B87" i="14"/>
  <c r="F87" i="14"/>
  <c r="G87" i="14"/>
  <c r="H87" i="14"/>
  <c r="F91" i="14"/>
  <c r="D91" i="14"/>
  <c r="H91" i="14"/>
  <c r="E91" i="14"/>
  <c r="C91" i="14"/>
  <c r="G91" i="14"/>
  <c r="B91" i="14"/>
  <c r="H89" i="14"/>
  <c r="E89" i="14"/>
  <c r="C89" i="14"/>
  <c r="B89" i="14"/>
  <c r="F89" i="14"/>
  <c r="D89" i="14"/>
  <c r="G89" i="14"/>
  <c r="D93" i="14"/>
  <c r="H93" i="14"/>
  <c r="B93" i="14"/>
  <c r="E93" i="14"/>
  <c r="G93" i="14"/>
  <c r="C93" i="14"/>
  <c r="F93" i="14"/>
  <c r="E109" i="14" l="1"/>
  <c r="D109" i="14"/>
  <c r="G109" i="14"/>
  <c r="C109" i="14"/>
  <c r="F109" i="14"/>
  <c r="H109" i="14"/>
  <c r="B109" i="14"/>
  <c r="C101" i="14"/>
  <c r="C100" i="14" s="1"/>
  <c r="H101" i="14"/>
  <c r="H100" i="14" s="1"/>
  <c r="E101" i="14"/>
  <c r="E100" i="14" s="1"/>
  <c r="F101" i="14"/>
  <c r="F100" i="14" s="1"/>
  <c r="B101" i="14"/>
  <c r="B100" i="14" s="1"/>
  <c r="G101" i="14"/>
  <c r="G100" i="14" s="1"/>
  <c r="D101" i="14"/>
  <c r="D100" i="14" s="1"/>
  <c r="B111" i="14"/>
  <c r="C111" i="14"/>
  <c r="F103" i="14"/>
  <c r="D103" i="14"/>
  <c r="C103" i="14"/>
  <c r="B103" i="14"/>
  <c r="H103" i="14"/>
  <c r="E103" i="14"/>
  <c r="G103" i="14"/>
  <c r="E105" i="14"/>
  <c r="C105" i="14"/>
  <c r="F105" i="14"/>
  <c r="B105" i="14"/>
  <c r="G105" i="14"/>
  <c r="H105" i="14"/>
  <c r="D105" i="14"/>
  <c r="B107" i="14"/>
  <c r="E107" i="14"/>
  <c r="F107" i="14"/>
  <c r="G107" i="14"/>
  <c r="H107" i="14"/>
  <c r="D107" i="14"/>
  <c r="C107" i="14"/>
  <c r="B119" i="14" a="1"/>
  <c r="B125" i="14" a="1"/>
  <c r="C130" i="14"/>
  <c r="B117" i="14" a="1"/>
  <c r="B121" i="14" a="1"/>
  <c r="B123" i="14" a="1"/>
  <c r="B130" i="14"/>
  <c r="B127" i="14" a="1"/>
  <c r="B137" i="14" l="1" a="1"/>
  <c r="C146" i="14"/>
  <c r="B139" i="14" a="1"/>
  <c r="B141" i="14" a="1"/>
  <c r="B135" i="14" a="1"/>
  <c r="B133" i="14" a="1"/>
  <c r="B146" i="14"/>
  <c r="B143" i="14" a="1"/>
  <c r="E123" i="14"/>
  <c r="C123" i="14"/>
  <c r="F123" i="14"/>
  <c r="G123" i="14"/>
  <c r="H123" i="14"/>
  <c r="B123" i="14"/>
  <c r="D123" i="14"/>
  <c r="E121" i="14"/>
  <c r="F121" i="14"/>
  <c r="B121" i="14"/>
  <c r="D121" i="14"/>
  <c r="C121" i="14"/>
  <c r="H121" i="14"/>
  <c r="G121" i="14"/>
  <c r="E119" i="14"/>
  <c r="G119" i="14"/>
  <c r="B119" i="14"/>
  <c r="C119" i="14"/>
  <c r="D119" i="14"/>
  <c r="F119" i="14"/>
  <c r="H119" i="14"/>
  <c r="G125" i="14"/>
  <c r="D125" i="14"/>
  <c r="F125" i="14"/>
  <c r="E125" i="14"/>
  <c r="C125" i="14"/>
  <c r="H125" i="14"/>
  <c r="B125" i="14"/>
  <c r="C127" i="14"/>
  <c r="B127" i="14"/>
  <c r="G117" i="14"/>
  <c r="G116" i="14" s="1"/>
  <c r="D117" i="14"/>
  <c r="D116" i="14" s="1"/>
  <c r="C117" i="14"/>
  <c r="C116" i="14" s="1"/>
  <c r="E117" i="14"/>
  <c r="E116" i="14" s="1"/>
  <c r="H117" i="14"/>
  <c r="H116" i="14" s="1"/>
  <c r="F117" i="14"/>
  <c r="F116" i="14" s="1"/>
  <c r="B117" i="14"/>
  <c r="B116" i="14" s="1"/>
  <c r="C143" i="14" l="1"/>
  <c r="B143" i="14"/>
  <c r="C139" i="14"/>
  <c r="G139" i="14"/>
  <c r="H139" i="14"/>
  <c r="F139" i="14"/>
  <c r="B139" i="14"/>
  <c r="D139" i="14"/>
  <c r="E139" i="14"/>
  <c r="C133" i="14"/>
  <c r="C132" i="14" s="1"/>
  <c r="H133" i="14"/>
  <c r="H132" i="14" s="1"/>
  <c r="D133" i="14"/>
  <c r="D132" i="14" s="1"/>
  <c r="E133" i="14"/>
  <c r="E132" i="14" s="1"/>
  <c r="F133" i="14"/>
  <c r="F132" i="14" s="1"/>
  <c r="G133" i="14"/>
  <c r="G132" i="14" s="1"/>
  <c r="B133" i="14"/>
  <c r="B132" i="14" s="1"/>
  <c r="H141" i="14"/>
  <c r="G141" i="14"/>
  <c r="F141" i="14"/>
  <c r="B141" i="14"/>
  <c r="D141" i="14"/>
  <c r="E141" i="14"/>
  <c r="C141" i="14"/>
  <c r="B159" i="14" a="1"/>
  <c r="C162" i="14"/>
  <c r="B149" i="14" a="1"/>
  <c r="B153" i="14" a="1"/>
  <c r="B151" i="14" a="1"/>
  <c r="B157" i="14" a="1"/>
  <c r="B155" i="14" a="1"/>
  <c r="B162" i="14"/>
  <c r="D135" i="14"/>
  <c r="B135" i="14"/>
  <c r="E135" i="14"/>
  <c r="F135" i="14"/>
  <c r="G135" i="14"/>
  <c r="C135" i="14"/>
  <c r="H135" i="14"/>
  <c r="E137" i="14"/>
  <c r="D137" i="14"/>
  <c r="G137" i="14"/>
  <c r="B137" i="14"/>
  <c r="C137" i="14"/>
  <c r="F137" i="14"/>
  <c r="H137" i="14"/>
  <c r="B151" i="14" l="1"/>
  <c r="F151" i="14"/>
  <c r="C151" i="14"/>
  <c r="D151" i="14"/>
  <c r="G151" i="14"/>
  <c r="H151" i="14"/>
  <c r="E151" i="14"/>
  <c r="B175" i="14" a="1"/>
  <c r="B178" i="14"/>
  <c r="B171" i="14" a="1"/>
  <c r="B169" i="14" a="1"/>
  <c r="B173" i="14" a="1"/>
  <c r="C178" i="14"/>
  <c r="B165" i="14" a="1"/>
  <c r="B167" i="14" a="1"/>
  <c r="H155" i="14"/>
  <c r="D155" i="14"/>
  <c r="F155" i="14"/>
  <c r="E155" i="14"/>
  <c r="B155" i="14"/>
  <c r="C155" i="14"/>
  <c r="G155" i="14"/>
  <c r="C149" i="14"/>
  <c r="C148" i="14" s="1"/>
  <c r="B149" i="14"/>
  <c r="B148" i="14" s="1"/>
  <c r="D149" i="14"/>
  <c r="D148" i="14" s="1"/>
  <c r="H149" i="14"/>
  <c r="H148" i="14" s="1"/>
  <c r="F149" i="14"/>
  <c r="F148" i="14" s="1"/>
  <c r="G149" i="14"/>
  <c r="G148" i="14" s="1"/>
  <c r="E149" i="14"/>
  <c r="E148" i="14" s="1"/>
  <c r="C159" i="14"/>
  <c r="B159" i="14"/>
  <c r="F153" i="14"/>
  <c r="H153" i="14"/>
  <c r="G153" i="14"/>
  <c r="E153" i="14"/>
  <c r="D153" i="14"/>
  <c r="C153" i="14"/>
  <c r="B153" i="14"/>
  <c r="C157" i="14"/>
  <c r="B157" i="14"/>
  <c r="E157" i="14"/>
  <c r="H157" i="14"/>
  <c r="D157" i="14"/>
  <c r="G157" i="14"/>
  <c r="F157" i="14"/>
  <c r="F173" i="14" l="1"/>
  <c r="D173" i="14"/>
  <c r="H173" i="14"/>
  <c r="E173" i="14"/>
  <c r="B173" i="14"/>
  <c r="G173" i="14"/>
  <c r="C173" i="14"/>
  <c r="B167" i="14"/>
  <c r="H167" i="14"/>
  <c r="D167" i="14"/>
  <c r="G167" i="14"/>
  <c r="F167" i="14"/>
  <c r="C167" i="14"/>
  <c r="E167" i="14"/>
  <c r="C165" i="14"/>
  <c r="C164" i="14" s="1"/>
  <c r="G165" i="14"/>
  <c r="G164" i="14" s="1"/>
  <c r="F165" i="14"/>
  <c r="F164" i="14" s="1"/>
  <c r="H165" i="14"/>
  <c r="H164" i="14" s="1"/>
  <c r="E165" i="14"/>
  <c r="E164" i="14" s="1"/>
  <c r="D165" i="14"/>
  <c r="D164" i="14" s="1"/>
  <c r="B165" i="14"/>
  <c r="B164" i="14" s="1"/>
  <c r="E171" i="14"/>
  <c r="C171" i="14"/>
  <c r="F171" i="14"/>
  <c r="B171" i="14"/>
  <c r="H171" i="14"/>
  <c r="G171" i="14"/>
  <c r="D171" i="14"/>
  <c r="C175" i="14"/>
  <c r="B175" i="14"/>
  <c r="C169" i="14"/>
  <c r="F169" i="14"/>
  <c r="B169" i="14"/>
  <c r="E169" i="14"/>
  <c r="G169" i="14"/>
  <c r="H169" i="14"/>
  <c r="D169" i="14"/>
  <c r="B181" i="14" a="1"/>
  <c r="B189" i="14" a="1"/>
  <c r="B185" i="14" a="1"/>
  <c r="B183" i="14" a="1"/>
  <c r="B187" i="14" a="1"/>
  <c r="B191" i="14" a="1"/>
  <c r="B191" i="14" l="1"/>
  <c r="C191" i="14"/>
  <c r="H187" i="14"/>
  <c r="E187" i="14"/>
  <c r="D187" i="14"/>
  <c r="C187" i="14"/>
  <c r="B187" i="14"/>
  <c r="F187" i="14"/>
  <c r="G187" i="14"/>
  <c r="F181" i="14"/>
  <c r="F180" i="14" s="1"/>
  <c r="E181" i="14"/>
  <c r="E180" i="14" s="1"/>
  <c r="G181" i="14"/>
  <c r="G180" i="14" s="1"/>
  <c r="B181" i="14"/>
  <c r="B180" i="14" s="1"/>
  <c r="C181" i="14"/>
  <c r="C180" i="14" s="1"/>
  <c r="D181" i="14"/>
  <c r="D180" i="14" s="1"/>
  <c r="H181" i="14"/>
  <c r="H180" i="14" s="1"/>
  <c r="G185" i="14"/>
  <c r="D185" i="14"/>
  <c r="F185" i="14"/>
  <c r="E185" i="14"/>
  <c r="B185" i="14"/>
  <c r="C185" i="14"/>
  <c r="H185" i="14"/>
  <c r="F189" i="14"/>
  <c r="D189" i="14"/>
  <c r="E189" i="14"/>
  <c r="B189" i="14"/>
  <c r="H189" i="14"/>
  <c r="G189" i="14"/>
  <c r="C189" i="14"/>
  <c r="B183" i="14"/>
  <c r="G183" i="14"/>
  <c r="F183" i="14"/>
  <c r="C183" i="14"/>
  <c r="D183" i="14"/>
  <c r="H183" i="14"/>
  <c r="E183" i="14"/>
</calcChain>
</file>

<file path=xl/sharedStrings.xml><?xml version="1.0" encoding="utf-8"?>
<sst xmlns="http://schemas.openxmlformats.org/spreadsheetml/2006/main" count="58" uniqueCount="33">
  <si>
    <t>Notes:</t>
  </si>
  <si>
    <t xml:space="preserve"> </t>
  </si>
  <si>
    <t>August</t>
  </si>
  <si>
    <t>Sunday</t>
  </si>
  <si>
    <t>Labour Day</t>
  </si>
  <si>
    <t>Hallowe'en</t>
  </si>
  <si>
    <t>Christmas Day</t>
  </si>
  <si>
    <t>New Years</t>
  </si>
  <si>
    <t>Good Friday</t>
  </si>
  <si>
    <t>Easter Monday</t>
  </si>
  <si>
    <t>Family Day</t>
  </si>
  <si>
    <t>Victoria Day</t>
  </si>
  <si>
    <t>Canada Day</t>
  </si>
  <si>
    <t>Thanksgiving</t>
  </si>
  <si>
    <t>First Day of School!</t>
  </si>
  <si>
    <t>ELRPT MEETING</t>
  </si>
  <si>
    <t>CYCLE 1B due to Adriana</t>
  </si>
  <si>
    <t>CYCLE 2 due to Adriana</t>
  </si>
  <si>
    <t>CYCLE 3 due to Adriana</t>
  </si>
  <si>
    <t>CYCLE 4 due to Adriana</t>
  </si>
  <si>
    <t>CYCLE 5 due to Adriana</t>
  </si>
  <si>
    <t>CYCLE 6 due to Adriana</t>
  </si>
  <si>
    <t>Course Codes due</t>
  </si>
  <si>
    <t>Course Codes Due</t>
  </si>
  <si>
    <t>Formal Invoice #2 due to Adriana</t>
  </si>
  <si>
    <t>Formal Invoice #1 due to Adriana</t>
  </si>
  <si>
    <t>Semester 1 data due to Adriana</t>
  </si>
  <si>
    <t>Interim Report due in EDCS</t>
  </si>
  <si>
    <t>Submissions to Spring Newsletter due to Adriana</t>
  </si>
  <si>
    <t>SCWI SYMPOSIUM</t>
  </si>
  <si>
    <t>FINAL REPORT DUE IN EDCS</t>
  </si>
  <si>
    <t>Final Invoice to be approved by Adriana</t>
  </si>
  <si>
    <t>Final formal invoices due to Adriana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</si>
</sst>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"/>
  </numFmts>
  <fonts count="27" x14ac:knownFonts="1">
    <font>
      <sz val="1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8"/>
      <name val="Arial"/>
      <family val="2"/>
    </font>
    <font>
      <b/>
      <sz val="11"/>
      <color theme="0"/>
      <name val="Century Schoolbook"/>
      <family val="2"/>
      <scheme val="minor"/>
    </font>
    <font>
      <b/>
      <sz val="14"/>
      <color theme="0"/>
      <name val="Century Schoolbook"/>
      <family val="2"/>
      <scheme val="minor"/>
    </font>
    <font>
      <b/>
      <sz val="28"/>
      <color theme="0"/>
      <name val="Century Schoolbook"/>
      <family val="2"/>
      <scheme val="major"/>
    </font>
    <font>
      <sz val="36"/>
      <color theme="4" tint="-0.24994659260841701"/>
      <name val="Century Schoolbook"/>
      <family val="2"/>
      <scheme val="minor"/>
    </font>
    <font>
      <b/>
      <sz val="11"/>
      <color theme="3"/>
      <name val="Century Schoolbook"/>
      <family val="2"/>
      <scheme val="major"/>
    </font>
    <font>
      <sz val="16"/>
      <color theme="1"/>
      <name val="Century Schoolbook"/>
      <family val="2"/>
      <scheme val="minor"/>
    </font>
    <font>
      <b/>
      <sz val="11"/>
      <color theme="0"/>
      <name val="Century Schoolbook"/>
      <family val="2"/>
      <scheme val="major"/>
    </font>
    <font>
      <sz val="11"/>
      <name val="Century Schoolbook"/>
      <family val="2"/>
      <scheme val="minor"/>
    </font>
    <font>
      <sz val="11"/>
      <color theme="1"/>
      <name val="Century Schoolbook"/>
      <family val="2"/>
      <scheme val="major"/>
    </font>
    <font>
      <sz val="11"/>
      <color indexed="63"/>
      <name val="Century Schoolbook"/>
      <family val="2"/>
      <scheme val="minor"/>
    </font>
    <font>
      <b/>
      <sz val="11"/>
      <color theme="1"/>
      <name val="Century Schoolbook"/>
      <family val="2"/>
      <scheme val="minor"/>
    </font>
    <font>
      <i/>
      <sz val="11"/>
      <color theme="3" tint="-0.24994659260841701"/>
      <name val="Century Schoolbook"/>
      <family val="2"/>
      <scheme val="minor"/>
    </font>
    <font>
      <sz val="12"/>
      <color theme="1" tint="4.9989318521683403E-2"/>
      <name val="Century Schoolbook"/>
      <family val="2"/>
      <scheme val="minor"/>
    </font>
    <font>
      <sz val="11"/>
      <color theme="1" tint="4.9989318521683403E-2"/>
      <name val="Century Schoolbook"/>
      <family val="2"/>
      <scheme val="minor"/>
    </font>
    <font>
      <sz val="11"/>
      <color theme="1" tint="4.9989318521683403E-2"/>
      <name val="Trebuchet MS"/>
      <family val="2"/>
    </font>
    <font>
      <sz val="14"/>
      <color theme="1" tint="4.9989318521683403E-2"/>
      <name val="Century Schoolbook"/>
      <family val="2"/>
      <scheme val="minor"/>
    </font>
    <font>
      <sz val="38"/>
      <color theme="1" tint="4.9989318521683403E-2"/>
      <name val="Century Schoolbook"/>
      <family val="1"/>
      <scheme val="major"/>
    </font>
    <font>
      <sz val="18"/>
      <color theme="1" tint="4.9989318521683403E-2"/>
      <name val="Century Schoolbook"/>
      <family val="2"/>
      <scheme val="minor"/>
    </font>
    <font>
      <sz val="12"/>
      <color theme="1" tint="4.9989318521683403E-2"/>
      <name val="Century Schoolbook"/>
      <family val="1"/>
      <scheme val="major"/>
    </font>
    <font>
      <sz val="12"/>
      <color theme="1" tint="4.9989318521683403E-2"/>
      <name val="Century Schoolbook"/>
      <family val="2"/>
      <scheme val="major"/>
    </font>
    <font>
      <sz val="18"/>
      <color theme="1" tint="4.9989318521683403E-2"/>
      <name val="Century Schoolbook"/>
      <family val="1"/>
      <scheme val="minor"/>
    </font>
    <font>
      <sz val="11"/>
      <color theme="1" tint="4.9989318521683403E-2"/>
      <name val="Century Schoolbook"/>
      <family val="1"/>
      <scheme val="minor"/>
    </font>
    <font>
      <sz val="14"/>
      <color theme="1" tint="4.9989318521683403E-2"/>
      <name val="Century Schoolbook"/>
      <family val="1"/>
      <scheme val="minor"/>
    </font>
    <font>
      <b/>
      <sz val="11"/>
      <color rgb="FFC00000"/>
      <name val="Century Schoolbook"/>
      <family val="1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</fills>
  <borders count="76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/>
      <top style="thin">
        <color theme="8" tint="0.59996337778862885"/>
      </top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/>
      <top style="thin">
        <color theme="8" tint="0.59996337778862885"/>
      </top>
      <bottom/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/>
      <top/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5" tint="0.59996337778862885"/>
      </left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thin">
        <color theme="6" tint="0.59996337778862885"/>
      </bottom>
      <diagonal/>
    </border>
    <border>
      <left style="thin">
        <color theme="6" tint="0.59996337778862885"/>
      </left>
      <right/>
      <top style="thin">
        <color theme="6" tint="0.59996337778862885"/>
      </top>
      <bottom/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/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/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/>
      <right/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8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0.59996337778862885"/>
      </right>
      <top/>
      <bottom/>
      <diagonal/>
    </border>
    <border>
      <left style="thin">
        <color theme="0"/>
      </left>
      <right style="thin">
        <color theme="9" tint="0.59996337778862885"/>
      </right>
      <top/>
      <bottom/>
      <diagonal/>
    </border>
    <border>
      <left style="thin">
        <color theme="0"/>
      </left>
      <right style="thin">
        <color theme="5" tint="0.59996337778862885"/>
      </right>
      <top/>
      <bottom/>
      <diagonal/>
    </border>
    <border>
      <left style="thin">
        <color theme="9" tint="0.59996337778862885"/>
      </left>
      <right style="thin">
        <color theme="0"/>
      </right>
      <top/>
      <bottom/>
      <diagonal/>
    </border>
    <border>
      <left style="thin">
        <color theme="5" tint="0.59996337778862885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6" tint="0.59996337778862885"/>
      </right>
      <top/>
      <bottom/>
      <diagonal/>
    </border>
    <border>
      <left style="thin">
        <color theme="4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59996337778862885"/>
      </right>
      <top/>
      <bottom/>
      <diagonal/>
    </border>
    <border>
      <left style="thin">
        <color theme="3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3" tint="0.59996337778862885"/>
      </right>
      <top/>
      <bottom/>
      <diagonal/>
    </border>
  </borders>
  <cellStyleXfs count="16">
    <xf numFmtId="0" fontId="0" fillId="0" borderId="0" applyFill="0" applyBorder="0" applyProtection="0"/>
    <xf numFmtId="0" fontId="12" fillId="2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164" fontId="8" fillId="0" borderId="6" applyFill="0" applyProtection="0">
      <alignment horizontal="left" vertical="center" wrapText="1" indent="1"/>
    </xf>
    <xf numFmtId="164" fontId="11" fillId="0" borderId="4" applyFill="0" applyProtection="0">
      <alignment horizontal="left" vertical="top" wrapText="1" indent="1"/>
    </xf>
    <xf numFmtId="164" fontId="1" fillId="0" borderId="0" applyNumberFormat="0" applyFill="0" applyProtection="0">
      <alignment horizontal="left" vertical="top" wrapText="1" indent="1"/>
    </xf>
    <xf numFmtId="164" fontId="10" fillId="0" borderId="5" applyNumberFormat="0" applyFill="0" applyProtection="0">
      <alignment horizontal="left" vertical="center" wrapText="1" indent="1"/>
    </xf>
    <xf numFmtId="0" fontId="5" fillId="5" borderId="0" applyNumberFormat="0" applyBorder="0" applyProtection="0">
      <alignment horizontal="center"/>
    </xf>
    <xf numFmtId="0" fontId="9" fillId="6" borderId="3" applyNumberFormat="0" applyProtection="0">
      <alignment horizontal="left" vertical="center" indent="1"/>
    </xf>
    <xf numFmtId="0" fontId="9" fillId="5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7" borderId="7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</cellStyleXfs>
  <cellXfs count="136">
    <xf numFmtId="0" fontId="0" fillId="0" borderId="0" xfId="0"/>
    <xf numFmtId="0" fontId="16" fillId="0" borderId="0" xfId="0" applyFont="1"/>
    <xf numFmtId="0" fontId="16" fillId="0" borderId="0" xfId="0" applyFont="1" applyFill="1"/>
    <xf numFmtId="0" fontId="16" fillId="0" borderId="0" xfId="0" applyFont="1" applyBorder="1"/>
    <xf numFmtId="0" fontId="17" fillId="0" borderId="0" xfId="6" applyNumberFormat="1" applyFont="1" applyFill="1" applyBorder="1">
      <alignment horizontal="left" vertical="top" wrapText="1" indent="1"/>
    </xf>
    <xf numFmtId="0" fontId="17" fillId="0" borderId="0" xfId="7" applyNumberFormat="1" applyFont="1" applyBorder="1">
      <alignment horizontal="left" vertical="top" wrapText="1" indent="1"/>
    </xf>
    <xf numFmtId="0" fontId="15" fillId="0" borderId="0" xfId="0" applyFont="1"/>
    <xf numFmtId="0" fontId="19" fillId="0" borderId="0" xfId="9" applyFont="1" applyFill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164" fontId="20" fillId="0" borderId="0" xfId="5" applyFont="1" applyFill="1" applyBorder="1" applyAlignment="1">
      <alignment horizontal="left" wrapText="1" indent="1"/>
    </xf>
    <xf numFmtId="0" fontId="16" fillId="0" borderId="0" xfId="6" applyNumberFormat="1" applyFont="1" applyFill="1" applyBorder="1">
      <alignment horizontal="left" vertical="top" wrapText="1" indent="1"/>
    </xf>
    <xf numFmtId="164" fontId="20" fillId="0" borderId="10" xfId="5" applyFont="1" applyFill="1" applyBorder="1" applyAlignment="1">
      <alignment horizontal="left" wrapText="1" indent="1"/>
    </xf>
    <xf numFmtId="0" fontId="16" fillId="0" borderId="11" xfId="6" applyNumberFormat="1" applyFont="1" applyFill="1" applyBorder="1">
      <alignment horizontal="left" vertical="top" wrapText="1" indent="1"/>
    </xf>
    <xf numFmtId="164" fontId="20" fillId="0" borderId="12" xfId="5" applyFont="1" applyFill="1" applyBorder="1" applyAlignment="1">
      <alignment horizontal="left" wrapText="1" indent="1"/>
    </xf>
    <xf numFmtId="0" fontId="16" fillId="0" borderId="13" xfId="6" applyNumberFormat="1" applyFont="1" applyFill="1" applyBorder="1">
      <alignment horizontal="left" vertical="top" wrapText="1" indent="1"/>
    </xf>
    <xf numFmtId="164" fontId="20" fillId="0" borderId="21" xfId="5" applyFont="1" applyFill="1" applyBorder="1" applyAlignment="1">
      <alignment horizontal="left" wrapText="1" indent="1"/>
    </xf>
    <xf numFmtId="0" fontId="16" fillId="0" borderId="21" xfId="6" applyNumberFormat="1" applyFont="1" applyFill="1" applyBorder="1">
      <alignment horizontal="left" vertical="top" wrapText="1" indent="1"/>
    </xf>
    <xf numFmtId="164" fontId="20" fillId="0" borderId="22" xfId="5" applyFont="1" applyFill="1" applyBorder="1" applyAlignment="1">
      <alignment horizontal="left" wrapText="1" indent="1"/>
    </xf>
    <xf numFmtId="0" fontId="16" fillId="0" borderId="23" xfId="6" applyNumberFormat="1" applyFont="1" applyFill="1" applyBorder="1">
      <alignment horizontal="left" vertical="top" wrapText="1" indent="1"/>
    </xf>
    <xf numFmtId="164" fontId="20" fillId="0" borderId="30" xfId="5" applyFont="1" applyFill="1" applyBorder="1" applyAlignment="1">
      <alignment horizontal="left" wrapText="1" indent="1"/>
    </xf>
    <xf numFmtId="0" fontId="16" fillId="0" borderId="30" xfId="6" applyNumberFormat="1" applyFont="1" applyFill="1" applyBorder="1">
      <alignment horizontal="left" vertical="top" wrapText="1" indent="1"/>
    </xf>
    <xf numFmtId="164" fontId="20" fillId="0" borderId="31" xfId="5" applyFont="1" applyFill="1" applyBorder="1" applyAlignment="1">
      <alignment horizontal="left" wrapText="1" indent="1"/>
    </xf>
    <xf numFmtId="164" fontId="20" fillId="0" borderId="32" xfId="5" applyFont="1" applyFill="1" applyBorder="1" applyAlignment="1">
      <alignment horizontal="left" wrapText="1" indent="1"/>
    </xf>
    <xf numFmtId="0" fontId="16" fillId="0" borderId="33" xfId="6" applyNumberFormat="1" applyFont="1" applyFill="1" applyBorder="1">
      <alignment horizontal="left" vertical="top" wrapText="1" indent="1"/>
    </xf>
    <xf numFmtId="0" fontId="16" fillId="0" borderId="34" xfId="6" applyNumberFormat="1" applyFont="1" applyFill="1" applyBorder="1">
      <alignment horizontal="left" vertical="top" wrapText="1" indent="1"/>
    </xf>
    <xf numFmtId="164" fontId="20" fillId="0" borderId="14" xfId="5" applyFont="1" applyFill="1" applyBorder="1" applyAlignment="1">
      <alignment horizontal="left" wrapText="1" indent="1"/>
    </xf>
    <xf numFmtId="0" fontId="16" fillId="0" borderId="14" xfId="6" applyNumberFormat="1" applyFont="1" applyFill="1" applyBorder="1">
      <alignment horizontal="left" vertical="top" wrapText="1" indent="1"/>
    </xf>
    <xf numFmtId="164" fontId="20" fillId="0" borderId="15" xfId="5" applyFont="1" applyFill="1" applyBorder="1" applyAlignment="1">
      <alignment horizontal="left" wrapText="1" indent="1"/>
    </xf>
    <xf numFmtId="0" fontId="16" fillId="0" borderId="16" xfId="6" applyNumberFormat="1" applyFont="1" applyFill="1" applyBorder="1">
      <alignment horizontal="left" vertical="top" wrapText="1" indent="1"/>
    </xf>
    <xf numFmtId="164" fontId="20" fillId="0" borderId="39" xfId="5" applyFont="1" applyFill="1" applyBorder="1" applyAlignment="1">
      <alignment horizontal="left" wrapText="1" indent="1"/>
    </xf>
    <xf numFmtId="0" fontId="16" fillId="0" borderId="39" xfId="6" applyNumberFormat="1" applyFont="1" applyFill="1" applyBorder="1">
      <alignment horizontal="left" vertical="top" wrapText="1" indent="1"/>
    </xf>
    <xf numFmtId="164" fontId="20" fillId="0" borderId="40" xfId="5" applyFont="1" applyFill="1" applyBorder="1" applyAlignment="1">
      <alignment horizontal="left" wrapText="1" indent="1"/>
    </xf>
    <xf numFmtId="0" fontId="16" fillId="0" borderId="41" xfId="6" applyNumberFormat="1" applyFont="1" applyFill="1" applyBorder="1">
      <alignment horizontal="left" vertical="top" wrapText="1" indent="1"/>
    </xf>
    <xf numFmtId="164" fontId="20" fillId="0" borderId="46" xfId="5" applyFont="1" applyFill="1" applyBorder="1" applyAlignment="1">
      <alignment horizontal="left" wrapText="1" indent="1"/>
    </xf>
    <xf numFmtId="0" fontId="16" fillId="0" borderId="46" xfId="6" applyNumberFormat="1" applyFont="1" applyFill="1" applyBorder="1">
      <alignment horizontal="left" vertical="top" wrapText="1" indent="1"/>
    </xf>
    <xf numFmtId="164" fontId="20" fillId="0" borderId="47" xfId="5" applyFont="1" applyFill="1" applyBorder="1" applyAlignment="1">
      <alignment horizontal="left" wrapText="1" indent="1"/>
    </xf>
    <xf numFmtId="164" fontId="20" fillId="0" borderId="48" xfId="5" applyFont="1" applyFill="1" applyBorder="1" applyAlignment="1">
      <alignment horizontal="left" wrapText="1" indent="1"/>
    </xf>
    <xf numFmtId="0" fontId="16" fillId="0" borderId="49" xfId="6" applyNumberFormat="1" applyFont="1" applyFill="1" applyBorder="1">
      <alignment horizontal="left" vertical="top" wrapText="1" indent="1"/>
    </xf>
    <xf numFmtId="0" fontId="16" fillId="0" borderId="50" xfId="6" applyNumberFormat="1" applyFont="1" applyFill="1" applyBorder="1">
      <alignment horizontal="left" vertical="top" wrapText="1" indent="1"/>
    </xf>
    <xf numFmtId="164" fontId="20" fillId="0" borderId="55" xfId="5" applyFont="1" applyFill="1" applyBorder="1" applyAlignment="1">
      <alignment horizontal="left" wrapText="1" indent="1"/>
    </xf>
    <xf numFmtId="0" fontId="16" fillId="0" borderId="55" xfId="6" applyNumberFormat="1" applyFont="1" applyFill="1" applyBorder="1">
      <alignment horizontal="left" vertical="top" wrapText="1" indent="1"/>
    </xf>
    <xf numFmtId="164" fontId="20" fillId="0" borderId="56" xfId="5" applyFont="1" applyFill="1" applyBorder="1" applyAlignment="1">
      <alignment horizontal="left" wrapText="1" indent="1"/>
    </xf>
    <xf numFmtId="164" fontId="20" fillId="0" borderId="57" xfId="5" applyFont="1" applyFill="1" applyBorder="1" applyAlignment="1">
      <alignment horizontal="left" wrapText="1" indent="1"/>
    </xf>
    <xf numFmtId="0" fontId="16" fillId="0" borderId="58" xfId="6" applyNumberFormat="1" applyFont="1" applyFill="1" applyBorder="1">
      <alignment horizontal="left" vertical="top" wrapText="1" indent="1"/>
    </xf>
    <xf numFmtId="0" fontId="16" fillId="0" borderId="59" xfId="6" applyNumberFormat="1" applyFont="1" applyFill="1" applyBorder="1">
      <alignment horizontal="left" vertical="top" wrapText="1" indent="1"/>
    </xf>
    <xf numFmtId="164" fontId="20" fillId="0" borderId="24" xfId="5" applyFont="1" applyFill="1" applyBorder="1" applyAlignment="1">
      <alignment horizontal="left" wrapText="1" indent="1"/>
    </xf>
    <xf numFmtId="0" fontId="16" fillId="0" borderId="25" xfId="6" applyNumberFormat="1" applyFont="1" applyFill="1" applyBorder="1">
      <alignment horizontal="left" vertical="top" wrapText="1" indent="1"/>
    </xf>
    <xf numFmtId="164" fontId="23" fillId="0" borderId="14" xfId="5" applyFont="1" applyFill="1" applyBorder="1" applyAlignment="1">
      <alignment horizontal="left" wrapText="1" indent="1"/>
    </xf>
    <xf numFmtId="0" fontId="24" fillId="0" borderId="14" xfId="6" applyNumberFormat="1" applyFont="1" applyFill="1" applyBorder="1">
      <alignment horizontal="left" vertical="top" wrapText="1" indent="1"/>
    </xf>
    <xf numFmtId="164" fontId="23" fillId="0" borderId="12" xfId="5" applyFont="1" applyFill="1" applyBorder="1" applyAlignment="1">
      <alignment horizontal="left" wrapText="1" indent="1"/>
    </xf>
    <xf numFmtId="0" fontId="24" fillId="0" borderId="13" xfId="6" applyNumberFormat="1" applyFont="1" applyFill="1" applyBorder="1">
      <alignment horizontal="left" vertical="top" wrapText="1" indent="1"/>
    </xf>
    <xf numFmtId="164" fontId="23" fillId="0" borderId="0" xfId="5" applyFont="1" applyFill="1" applyBorder="1" applyAlignment="1">
      <alignment horizontal="left" wrapText="1" indent="1"/>
    </xf>
    <xf numFmtId="0" fontId="24" fillId="0" borderId="0" xfId="6" applyNumberFormat="1" applyFont="1" applyFill="1" applyBorder="1">
      <alignment horizontal="left" vertical="top" wrapText="1" indent="1"/>
    </xf>
    <xf numFmtId="164" fontId="23" fillId="0" borderId="15" xfId="5" applyFont="1" applyFill="1" applyBorder="1" applyAlignment="1">
      <alignment horizontal="left" wrapText="1" indent="1"/>
    </xf>
    <xf numFmtId="0" fontId="24" fillId="0" borderId="16" xfId="6" applyNumberFormat="1" applyFont="1" applyFill="1" applyBorder="1">
      <alignment horizontal="left" vertical="top" wrapText="1" indent="1"/>
    </xf>
    <xf numFmtId="0" fontId="21" fillId="8" borderId="64" xfId="10" applyFont="1" applyFill="1" applyBorder="1" applyAlignment="1">
      <alignment horizontal="center" vertical="center"/>
    </xf>
    <xf numFmtId="0" fontId="21" fillId="8" borderId="9" xfId="11" applyFont="1" applyFill="1" applyBorder="1" applyAlignment="1">
      <alignment horizontal="center" vertical="center"/>
    </xf>
    <xf numFmtId="0" fontId="21" fillId="8" borderId="9" xfId="10" applyFont="1" applyFill="1" applyBorder="1" applyAlignment="1">
      <alignment horizontal="center" vertical="center"/>
    </xf>
    <xf numFmtId="0" fontId="21" fillId="8" borderId="65" xfId="10" applyFont="1" applyFill="1" applyBorder="1" applyAlignment="1">
      <alignment horizontal="center" vertical="center"/>
    </xf>
    <xf numFmtId="0" fontId="22" fillId="9" borderId="9" xfId="11" applyFont="1" applyFill="1" applyBorder="1" applyAlignment="1">
      <alignment horizontal="center" vertical="center"/>
    </xf>
    <xf numFmtId="0" fontId="22" fillId="9" borderId="9" xfId="10" applyFont="1" applyFill="1" applyBorder="1" applyAlignment="1">
      <alignment horizontal="center" vertical="center"/>
    </xf>
    <xf numFmtId="0" fontId="22" fillId="9" borderId="70" xfId="10" applyFont="1" applyFill="1" applyBorder="1" applyAlignment="1">
      <alignment horizontal="center" vertical="center"/>
    </xf>
    <xf numFmtId="0" fontId="22" fillId="9" borderId="71" xfId="10" applyFont="1" applyFill="1" applyBorder="1" applyAlignment="1">
      <alignment horizontal="center" vertical="center"/>
    </xf>
    <xf numFmtId="0" fontId="22" fillId="10" borderId="9" xfId="11" applyFont="1" applyFill="1" applyBorder="1" applyAlignment="1">
      <alignment horizontal="center" vertical="center"/>
    </xf>
    <xf numFmtId="0" fontId="22" fillId="10" borderId="9" xfId="10" applyFont="1" applyFill="1" applyBorder="1" applyAlignment="1">
      <alignment horizontal="center" vertical="center"/>
    </xf>
    <xf numFmtId="0" fontId="22" fillId="10" borderId="72" xfId="10" applyFont="1" applyFill="1" applyBorder="1" applyAlignment="1">
      <alignment horizontal="center" vertical="center"/>
    </xf>
    <xf numFmtId="0" fontId="22" fillId="10" borderId="73" xfId="10" applyFont="1" applyFill="1" applyBorder="1" applyAlignment="1">
      <alignment horizontal="center" vertical="center"/>
    </xf>
    <xf numFmtId="0" fontId="22" fillId="8" borderId="64" xfId="10" applyFont="1" applyFill="1" applyBorder="1" applyAlignment="1">
      <alignment horizontal="center" vertical="center"/>
    </xf>
    <xf numFmtId="0" fontId="22" fillId="8" borderId="9" xfId="11" applyFont="1" applyFill="1" applyBorder="1" applyAlignment="1">
      <alignment horizontal="center" vertical="center"/>
    </xf>
    <xf numFmtId="0" fontId="22" fillId="8" borderId="9" xfId="10" applyFont="1" applyFill="1" applyBorder="1" applyAlignment="1">
      <alignment horizontal="center" vertical="center"/>
    </xf>
    <xf numFmtId="0" fontId="22" fillId="8" borderId="65" xfId="10" applyFont="1" applyFill="1" applyBorder="1" applyAlignment="1">
      <alignment horizontal="center" vertical="center"/>
    </xf>
    <xf numFmtId="0" fontId="22" fillId="11" borderId="9" xfId="11" applyFont="1" applyFill="1" applyBorder="1" applyAlignment="1">
      <alignment horizontal="center" vertical="center"/>
    </xf>
    <xf numFmtId="0" fontId="22" fillId="11" borderId="9" xfId="10" applyFont="1" applyFill="1" applyBorder="1" applyAlignment="1">
      <alignment horizontal="center" vertical="center"/>
    </xf>
    <xf numFmtId="0" fontId="22" fillId="11" borderId="74" xfId="10" applyFont="1" applyFill="1" applyBorder="1" applyAlignment="1">
      <alignment horizontal="center" vertical="center"/>
    </xf>
    <xf numFmtId="0" fontId="22" fillId="11" borderId="75" xfId="10" applyFont="1" applyFill="1" applyBorder="1" applyAlignment="1">
      <alignment horizontal="center" vertical="center"/>
    </xf>
    <xf numFmtId="0" fontId="22" fillId="12" borderId="9" xfId="11" applyFont="1" applyFill="1" applyBorder="1" applyAlignment="1">
      <alignment horizontal="center" vertical="center"/>
    </xf>
    <xf numFmtId="0" fontId="22" fillId="12" borderId="9" xfId="10" applyFont="1" applyFill="1" applyBorder="1" applyAlignment="1">
      <alignment horizontal="center" vertical="center"/>
    </xf>
    <xf numFmtId="0" fontId="22" fillId="12" borderId="68" xfId="10" applyFont="1" applyFill="1" applyBorder="1" applyAlignment="1">
      <alignment horizontal="center" vertical="center"/>
    </xf>
    <xf numFmtId="0" fontId="22" fillId="12" borderId="66" xfId="10" applyFont="1" applyFill="1" applyBorder="1" applyAlignment="1">
      <alignment horizontal="center" vertical="center"/>
    </xf>
    <xf numFmtId="0" fontId="22" fillId="13" borderId="9" xfId="11" applyFont="1" applyFill="1" applyBorder="1" applyAlignment="1">
      <alignment horizontal="center" vertical="center"/>
    </xf>
    <xf numFmtId="0" fontId="22" fillId="13" borderId="9" xfId="10" applyFont="1" applyFill="1" applyBorder="1" applyAlignment="1">
      <alignment horizontal="center" vertical="center"/>
    </xf>
    <xf numFmtId="0" fontId="22" fillId="13" borderId="69" xfId="10" applyFont="1" applyFill="1" applyBorder="1" applyAlignment="1">
      <alignment horizontal="center" vertical="center"/>
    </xf>
    <xf numFmtId="0" fontId="22" fillId="13" borderId="67" xfId="10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horizontal="left" vertical="center"/>
    </xf>
    <xf numFmtId="164" fontId="18" fillId="0" borderId="35" xfId="8" applyFont="1" applyBorder="1" applyAlignment="1">
      <alignment horizontal="left" wrapText="1" indent="1"/>
    </xf>
    <xf numFmtId="164" fontId="18" fillId="0" borderId="32" xfId="8" applyFont="1" applyBorder="1" applyAlignment="1">
      <alignment horizontal="left" wrapText="1" indent="1"/>
    </xf>
    <xf numFmtId="164" fontId="18" fillId="0" borderId="36" xfId="8" applyFont="1" applyBorder="1" applyAlignment="1">
      <alignment horizontal="left" wrapText="1" indent="1"/>
    </xf>
    <xf numFmtId="0" fontId="25" fillId="0" borderId="17" xfId="8" applyNumberFormat="1" applyFont="1" applyBorder="1" applyAlignment="1">
      <alignment horizontal="left" wrapText="1" indent="1"/>
    </xf>
    <xf numFmtId="0" fontId="25" fillId="0" borderId="15" xfId="8" applyNumberFormat="1" applyFont="1" applyBorder="1" applyAlignment="1">
      <alignment horizontal="left" wrapText="1" indent="1"/>
    </xf>
    <xf numFmtId="0" fontId="25" fillId="0" borderId="18" xfId="8" applyNumberFormat="1" applyFont="1" applyBorder="1" applyAlignment="1">
      <alignment horizontal="left" wrapText="1" indent="1"/>
    </xf>
    <xf numFmtId="0" fontId="24" fillId="0" borderId="19" xfId="7" applyNumberFormat="1" applyFont="1" applyBorder="1">
      <alignment horizontal="left" vertical="top" wrapText="1" indent="1"/>
    </xf>
    <xf numFmtId="0" fontId="24" fillId="0" borderId="16" xfId="7" applyNumberFormat="1" applyFont="1" applyBorder="1">
      <alignment horizontal="left" vertical="top" wrapText="1" indent="1"/>
    </xf>
    <xf numFmtId="0" fontId="24" fillId="0" borderId="20" xfId="7" applyNumberFormat="1" applyFont="1" applyBorder="1">
      <alignment horizontal="left" vertical="top" wrapText="1" indent="1"/>
    </xf>
    <xf numFmtId="0" fontId="16" fillId="0" borderId="37" xfId="7" applyNumberFormat="1" applyFont="1" applyBorder="1">
      <alignment horizontal="left" vertical="top" wrapText="1" indent="1"/>
    </xf>
    <xf numFmtId="0" fontId="16" fillId="0" borderId="34" xfId="7" applyNumberFormat="1" applyFont="1" applyBorder="1">
      <alignment horizontal="left" vertical="top" wrapText="1" indent="1"/>
    </xf>
    <xf numFmtId="0" fontId="16" fillId="0" borderId="38" xfId="7" applyNumberFormat="1" applyFont="1" applyBorder="1">
      <alignment horizontal="left" vertical="top" wrapText="1" indent="1"/>
    </xf>
    <xf numFmtId="0" fontId="16" fillId="0" borderId="19" xfId="7" applyNumberFormat="1" applyFont="1" applyBorder="1">
      <alignment horizontal="left" vertical="top" wrapText="1" indent="1"/>
    </xf>
    <xf numFmtId="0" fontId="16" fillId="0" borderId="16" xfId="7" applyNumberFormat="1" applyFont="1" applyBorder="1">
      <alignment horizontal="left" vertical="top" wrapText="1" indent="1"/>
    </xf>
    <xf numFmtId="0" fontId="16" fillId="0" borderId="20" xfId="7" applyNumberFormat="1" applyFont="1" applyBorder="1">
      <alignment horizontal="left" vertical="top" wrapText="1" indent="1"/>
    </xf>
    <xf numFmtId="0" fontId="16" fillId="0" borderId="44" xfId="7" applyNumberFormat="1" applyFont="1" applyBorder="1">
      <alignment horizontal="left" vertical="top" wrapText="1" indent="1"/>
    </xf>
    <xf numFmtId="0" fontId="16" fillId="0" borderId="41" xfId="7" applyNumberFormat="1" applyFont="1" applyBorder="1">
      <alignment horizontal="left" vertical="top" wrapText="1" indent="1"/>
    </xf>
    <xf numFmtId="0" fontId="16" fillId="0" borderId="45" xfId="7" applyNumberFormat="1" applyFont="1" applyBorder="1">
      <alignment horizontal="left" vertical="top" wrapText="1" indent="1"/>
    </xf>
    <xf numFmtId="164" fontId="18" fillId="0" borderId="17" xfId="8" applyFont="1" applyBorder="1" applyAlignment="1">
      <alignment horizontal="left" wrapText="1" indent="1"/>
    </xf>
    <xf numFmtId="164" fontId="18" fillId="0" borderId="15" xfId="8" applyFont="1" applyBorder="1" applyAlignment="1">
      <alignment horizontal="left" wrapText="1" indent="1"/>
    </xf>
    <xf numFmtId="164" fontId="18" fillId="0" borderId="18" xfId="8" applyFont="1" applyBorder="1" applyAlignment="1">
      <alignment horizontal="left" wrapText="1" indent="1"/>
    </xf>
    <xf numFmtId="164" fontId="18" fillId="0" borderId="42" xfId="8" applyFont="1" applyBorder="1" applyAlignment="1">
      <alignment horizontal="left" wrapText="1" indent="1"/>
    </xf>
    <xf numFmtId="164" fontId="18" fillId="0" borderId="40" xfId="8" applyFont="1" applyBorder="1" applyAlignment="1">
      <alignment horizontal="left" wrapText="1" indent="1"/>
    </xf>
    <xf numFmtId="164" fontId="18" fillId="0" borderId="43" xfId="8" applyFont="1" applyBorder="1" applyAlignment="1">
      <alignment horizontal="left" wrapText="1" indent="1"/>
    </xf>
    <xf numFmtId="164" fontId="18" fillId="0" borderId="26" xfId="8" applyFont="1" applyBorder="1" applyAlignment="1">
      <alignment horizontal="left" wrapText="1" indent="1"/>
    </xf>
    <xf numFmtId="164" fontId="18" fillId="0" borderId="24" xfId="8" applyFont="1" applyBorder="1" applyAlignment="1">
      <alignment horizontal="left" wrapText="1" indent="1"/>
    </xf>
    <xf numFmtId="164" fontId="18" fillId="0" borderId="27" xfId="8" applyFont="1" applyBorder="1" applyAlignment="1">
      <alignment horizontal="left" wrapText="1" indent="1"/>
    </xf>
    <xf numFmtId="0" fontId="16" fillId="0" borderId="28" xfId="7" applyNumberFormat="1" applyFont="1" applyBorder="1">
      <alignment horizontal="left" vertical="top" wrapText="1" indent="1"/>
    </xf>
    <xf numFmtId="0" fontId="16" fillId="0" borderId="25" xfId="7" applyNumberFormat="1" applyFont="1" applyBorder="1">
      <alignment horizontal="left" vertical="top" wrapText="1" indent="1"/>
    </xf>
    <xf numFmtId="0" fontId="16" fillId="0" borderId="29" xfId="7" applyNumberFormat="1" applyFont="1" applyBorder="1">
      <alignment horizontal="left" vertical="top" wrapText="1" indent="1"/>
    </xf>
    <xf numFmtId="164" fontId="18" fillId="0" borderId="60" xfId="8" applyFont="1" applyBorder="1" applyAlignment="1">
      <alignment horizontal="left" wrapText="1" indent="1"/>
    </xf>
    <xf numFmtId="164" fontId="18" fillId="0" borderId="57" xfId="8" applyFont="1" applyBorder="1" applyAlignment="1">
      <alignment horizontal="left" wrapText="1" indent="1"/>
    </xf>
    <xf numFmtId="164" fontId="18" fillId="0" borderId="61" xfId="8" applyFont="1" applyBorder="1" applyAlignment="1">
      <alignment horizontal="left" wrapText="1" indent="1"/>
    </xf>
    <xf numFmtId="0" fontId="16" fillId="0" borderId="62" xfId="7" applyNumberFormat="1" applyFont="1" applyBorder="1">
      <alignment horizontal="left" vertical="top" wrapText="1" indent="1"/>
    </xf>
    <xf numFmtId="0" fontId="16" fillId="0" borderId="59" xfId="7" applyNumberFormat="1" applyFont="1" applyBorder="1">
      <alignment horizontal="left" vertical="top" wrapText="1" indent="1"/>
    </xf>
    <xf numFmtId="0" fontId="16" fillId="0" borderId="63" xfId="7" applyNumberFormat="1" applyFont="1" applyBorder="1">
      <alignment horizontal="left" vertical="top" wrapText="1" indent="1"/>
    </xf>
    <xf numFmtId="164" fontId="18" fillId="0" borderId="51" xfId="8" applyFont="1" applyBorder="1" applyAlignment="1">
      <alignment horizontal="left" wrapText="1" indent="1"/>
    </xf>
    <xf numFmtId="164" fontId="18" fillId="0" borderId="48" xfId="8" applyFont="1" applyBorder="1" applyAlignment="1">
      <alignment horizontal="left" wrapText="1" indent="1"/>
    </xf>
    <xf numFmtId="164" fontId="18" fillId="0" borderId="52" xfId="8" applyFont="1" applyBorder="1" applyAlignment="1">
      <alignment horizontal="left" wrapText="1" indent="1"/>
    </xf>
    <xf numFmtId="0" fontId="16" fillId="0" borderId="53" xfId="7" applyNumberFormat="1" applyFont="1" applyBorder="1">
      <alignment horizontal="left" vertical="top" wrapText="1" indent="1"/>
    </xf>
    <xf numFmtId="0" fontId="16" fillId="0" borderId="50" xfId="7" applyNumberFormat="1" applyFont="1" applyBorder="1">
      <alignment horizontal="left" vertical="top" wrapText="1" indent="1"/>
    </xf>
    <xf numFmtId="0" fontId="16" fillId="0" borderId="54" xfId="7" applyNumberFormat="1" applyFont="1" applyBorder="1">
      <alignment horizontal="left" vertical="top" wrapText="1" indent="1"/>
    </xf>
    <xf numFmtId="0" fontId="26" fillId="0" borderId="21" xfId="6" applyNumberFormat="1" applyFont="1" applyFill="1" applyBorder="1">
      <alignment horizontal="left" vertical="top" wrapText="1" indent="1"/>
    </xf>
    <xf numFmtId="0" fontId="26" fillId="0" borderId="30" xfId="6" applyNumberFormat="1" applyFont="1" applyFill="1" applyBorder="1">
      <alignment horizontal="left" vertical="top" wrapText="1" indent="1"/>
    </xf>
    <xf numFmtId="0" fontId="26" fillId="0" borderId="13" xfId="6" applyNumberFormat="1" applyFont="1" applyFill="1" applyBorder="1">
      <alignment horizontal="left" vertical="top" wrapText="1" indent="1"/>
    </xf>
    <xf numFmtId="0" fontId="26" fillId="0" borderId="11" xfId="6" applyNumberFormat="1" applyFont="1" applyFill="1" applyBorder="1">
      <alignment horizontal="left" vertical="top" wrapText="1" indent="1"/>
    </xf>
    <xf numFmtId="0" fontId="26" fillId="0" borderId="49" xfId="6" applyNumberFormat="1" applyFont="1" applyFill="1" applyBorder="1">
      <alignment horizontal="left" vertical="top" wrapText="1" indent="1"/>
    </xf>
    <xf numFmtId="0" fontId="26" fillId="0" borderId="14" xfId="6" applyNumberFormat="1" applyFont="1" applyFill="1" applyBorder="1">
      <alignment horizontal="left" vertical="top" wrapText="1" indent="1"/>
    </xf>
    <xf numFmtId="0" fontId="26" fillId="0" borderId="58" xfId="6" applyNumberFormat="1" applyFont="1" applyFill="1" applyBorder="1">
      <alignment horizontal="left" vertical="top" wrapText="1" indent="1"/>
    </xf>
    <xf numFmtId="0" fontId="26" fillId="0" borderId="23" xfId="6" applyNumberFormat="1" applyFont="1" applyFill="1" applyBorder="1">
      <alignment horizontal="left" vertical="top" wrapText="1" indent="1"/>
    </xf>
    <xf numFmtId="0" fontId="26" fillId="0" borderId="55" xfId="6" applyNumberFormat="1" applyFont="1" applyFill="1" applyBorder="1">
      <alignment horizontal="left" vertical="top" wrapText="1" indent="1"/>
    </xf>
    <xf numFmtId="0" fontId="26" fillId="0" borderId="33" xfId="6" applyNumberFormat="1" applyFont="1" applyFill="1" applyBorder="1">
      <alignment horizontal="left" vertical="top" wrapText="1" indent="1"/>
    </xf>
  </cellXfs>
  <cellStyles count="16">
    <cellStyle name="40% - Accent1" xfId="1" builtinId="31" customBuiltin="1"/>
    <cellStyle name="Accent1" xfId="3" builtinId="29" customBuiltin="1"/>
    <cellStyle name="Accent5" xfId="4" builtinId="45" customBuiltin="1"/>
    <cellStyle name="Day" xfId="5"/>
    <cellStyle name="Day Detail" xfId="6"/>
    <cellStyle name="Explanatory Text" xfId="14" builtinId="53" customBuiltin="1"/>
    <cellStyle name="Heading 1" xfId="2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Normal" xfId="0" builtinId="0" customBuiltin="1"/>
    <cellStyle name="Note" xfId="13" builtinId="10" customBuiltin="1"/>
    <cellStyle name="Notes" xfId="7"/>
    <cellStyle name="Notes Header" xfId="8"/>
    <cellStyle name="Title" xfId="9" builtinId="15" customBuiltin="1"/>
    <cellStyle name="Total" xfId="15" builtinId="25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14.png"/><Relationship Id="rId7" Type="http://schemas.openxmlformats.org/officeDocument/2006/relationships/image" Target="../media/image16.png"/><Relationship Id="rId12" Type="http://schemas.openxmlformats.org/officeDocument/2006/relationships/image" Target="../media/image19.png"/><Relationship Id="rId2" Type="http://schemas.openxmlformats.org/officeDocument/2006/relationships/image" Target="../media/image1.png"/><Relationship Id="rId1" Type="http://schemas.openxmlformats.org/officeDocument/2006/relationships/image" Target="../media/image13.png"/><Relationship Id="rId6" Type="http://schemas.openxmlformats.org/officeDocument/2006/relationships/image" Target="../media/image15.png"/><Relationship Id="rId11" Type="http://schemas.openxmlformats.org/officeDocument/2006/relationships/image" Target="../media/image18.png"/><Relationship Id="rId5" Type="http://schemas.openxmlformats.org/officeDocument/2006/relationships/image" Target="../media/image3.png"/><Relationship Id="rId10" Type="http://schemas.openxmlformats.org/officeDocument/2006/relationships/image" Target="../media/image17.png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17</xdr:row>
      <xdr:rowOff>0</xdr:rowOff>
    </xdr:from>
    <xdr:to>
      <xdr:col>7</xdr:col>
      <xdr:colOff>1435608</xdr:colOff>
      <xdr:row>18</xdr:row>
      <xdr:rowOff>16002</xdr:rowOff>
    </xdr:to>
    <xdr:pic>
      <xdr:nvPicPr>
        <xdr:cNvPr id="51" name="Picture_2" descr="Cartoon graphic of a guy on skateboard in a school zone" title="Banner 2">
          <a:extLst>
            <a:ext uri="{FF2B5EF4-FFF2-40B4-BE49-F238E27FC236}">
              <a16:creationId xmlns:a16="http://schemas.microsoft.com/office/drawing/2014/main" id="{9AFBB9CF-D786-4F13-85C9-94DA45773B7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756666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7</xdr:col>
      <xdr:colOff>1435608</xdr:colOff>
      <xdr:row>50</xdr:row>
      <xdr:rowOff>16002</xdr:rowOff>
    </xdr:to>
    <xdr:pic>
      <xdr:nvPicPr>
        <xdr:cNvPr id="53" name="Picture_4" descr="Cartoon graphic of a guy studying" title="Banner 4">
          <a:extLst>
            <a:ext uri="{FF2B5EF4-FFF2-40B4-BE49-F238E27FC236}">
              <a16:creationId xmlns:a16="http://schemas.microsoft.com/office/drawing/2014/main" id="{C38F65A2-EB3A-4562-9A68-C4F0B4C7C5C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2247138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96</xdr:row>
      <xdr:rowOff>104775</xdr:rowOff>
    </xdr:from>
    <xdr:to>
      <xdr:col>7</xdr:col>
      <xdr:colOff>1435608</xdr:colOff>
      <xdr:row>98</xdr:row>
      <xdr:rowOff>6477</xdr:rowOff>
    </xdr:to>
    <xdr:pic>
      <xdr:nvPicPr>
        <xdr:cNvPr id="54" name="Picture_5" descr="Cartoon graphic of two friends having a snack" title="Banner 5">
          <a:extLst>
            <a:ext uri="{FF2B5EF4-FFF2-40B4-BE49-F238E27FC236}">
              <a16:creationId xmlns:a16="http://schemas.microsoft.com/office/drawing/2014/main" id="{280E2D9F-F92D-407D-94A0-BDA108190C3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44853225"/>
          <a:ext cx="4312158" cy="12256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7</xdr:col>
      <xdr:colOff>1435608</xdr:colOff>
      <xdr:row>114</xdr:row>
      <xdr:rowOff>16002</xdr:rowOff>
    </xdr:to>
    <xdr:pic>
      <xdr:nvPicPr>
        <xdr:cNvPr id="57" name="Picture_8" descr="Cartoon graphic of a girl singing on a talent show" title="Banner 8">
          <a:extLst>
            <a:ext uri="{FF2B5EF4-FFF2-40B4-BE49-F238E27FC236}">
              <a16:creationId xmlns:a16="http://schemas.microsoft.com/office/drawing/2014/main" id="{31CFDA63-C4DC-401D-93CF-833DE9AFA09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5228082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7</xdr:col>
      <xdr:colOff>1435608</xdr:colOff>
      <xdr:row>130</xdr:row>
      <xdr:rowOff>16002</xdr:rowOff>
    </xdr:to>
    <xdr:pic>
      <xdr:nvPicPr>
        <xdr:cNvPr id="58" name="Picture_9" descr="Cartoon graphic of a football player and a cheerleader" title="Banner 9">
          <a:extLst>
            <a:ext uri="{FF2B5EF4-FFF2-40B4-BE49-F238E27FC236}">
              <a16:creationId xmlns:a16="http://schemas.microsoft.com/office/drawing/2014/main" id="{2778BA14-FE4D-4240-8AAB-9ABFE430841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59733180"/>
          <a:ext cx="4315968" cy="1219962"/>
        </a:xfrm>
        <a:prstGeom prst="rect">
          <a:avLst/>
        </a:prstGeom>
      </xdr:spPr>
    </xdr:pic>
    <xdr:clientData/>
  </xdr:twoCellAnchor>
  <xdr:twoCellAnchor>
    <xdr:from>
      <xdr:col>8</xdr:col>
      <xdr:colOff>76200</xdr:colOff>
      <xdr:row>17</xdr:row>
      <xdr:rowOff>19050</xdr:rowOff>
    </xdr:from>
    <xdr:to>
      <xdr:col>11</xdr:col>
      <xdr:colOff>590550</xdr:colOff>
      <xdr:row>30</xdr:row>
      <xdr:rowOff>0</xdr:rowOff>
    </xdr:to>
    <xdr:sp macro="" textlink="">
      <xdr:nvSpPr>
        <xdr:cNvPr id="2" name="TextBox 1"/>
        <xdr:cNvSpPr txBox="1"/>
      </xdr:nvSpPr>
      <xdr:spPr>
        <a:xfrm>
          <a:off x="10267950" y="7591425"/>
          <a:ext cx="1971675" cy="637222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 u="sng">
              <a:solidFill>
                <a:srgbClr val="C00000"/>
              </a:solidFill>
            </a:rPr>
            <a:t>SEPTEMBER TO DO:</a:t>
          </a:r>
        </a:p>
        <a:p>
          <a:endParaRPr lang="en-CA" sz="1100"/>
        </a:p>
        <a:p>
          <a:r>
            <a:rPr lang="en-CA" sz="1100"/>
            <a:t>- Get an EDCS account (talk to your RPT Coordinator/Chair)</a:t>
          </a:r>
        </a:p>
        <a:p>
          <a:endParaRPr lang="en-CA" sz="1100"/>
        </a:p>
        <a:p>
          <a:r>
            <a:rPr lang="en-CA" sz="1100"/>
            <a:t>- Check what has been approved in EDCS. </a:t>
          </a:r>
          <a:r>
            <a:rPr lang="en-CA" sz="1100" b="1"/>
            <a:t>The most recent spreadsheet posted on earndualcredits.ca is always in sync with the approvals in EDCS</a:t>
          </a:r>
          <a:r>
            <a:rPr lang="en-CA" sz="1100"/>
            <a:t>.</a:t>
          </a:r>
        </a:p>
        <a:p>
          <a:endParaRPr lang="en-CA" sz="1100"/>
        </a:p>
        <a:p>
          <a:r>
            <a:rPr lang="en-CA" sz="1100"/>
            <a:t>- Review last year’s SMART Goal Report (see your Chair/Coordinator)</a:t>
          </a:r>
        </a:p>
        <a:p>
          <a:endParaRPr lang="en-CA" sz="1100"/>
        </a:p>
        <a:p>
          <a:r>
            <a:rPr lang="en-CA" sz="1100"/>
            <a:t>- Download SCWI Calendar</a:t>
          </a:r>
        </a:p>
        <a:p>
          <a:r>
            <a:rPr lang="en-CA" sz="1100"/>
            <a:t> </a:t>
          </a:r>
        </a:p>
        <a:p>
          <a:r>
            <a:rPr lang="en-CA" sz="1100"/>
            <a:t>- First RPT meeting of the year.</a:t>
          </a:r>
        </a:p>
        <a:p>
          <a:endParaRPr lang="en-CA" sz="1100"/>
        </a:p>
        <a:p>
          <a:r>
            <a:rPr lang="en-CA" sz="1100"/>
            <a:t>- Watch for invitations to SCWI Webinars  </a:t>
          </a:r>
        </a:p>
        <a:p>
          <a:endParaRPr lang="en-CA" sz="1100"/>
        </a:p>
        <a:p>
          <a:r>
            <a:rPr lang="en-CA" sz="1100"/>
            <a:t>- Add new contacts to your electronic device</a:t>
          </a:r>
        </a:p>
        <a:p>
          <a:endParaRPr lang="en-CA" sz="1100"/>
        </a:p>
        <a:p>
          <a:r>
            <a:rPr lang="en-CA" sz="1100"/>
            <a:t>- Consider participating in the SCWI Virtual Shadowing Opportunity</a:t>
          </a:r>
        </a:p>
        <a:p>
          <a:endParaRPr lang="en-CA" sz="1100"/>
        </a:p>
        <a:p>
          <a:r>
            <a:rPr lang="en-CA" sz="1100"/>
            <a:t>- Think about Smart Goals</a:t>
          </a:r>
        </a:p>
        <a:p>
          <a:endParaRPr lang="en-CA" sz="1100"/>
        </a:p>
        <a:p>
          <a:r>
            <a:rPr lang="en-CA" sz="1100"/>
            <a:t>-</a:t>
          </a:r>
          <a:r>
            <a:rPr lang="en-CA" sz="1100" baseline="0"/>
            <a:t> Update ELRPT contact list</a:t>
          </a:r>
          <a:endParaRPr lang="en-CA" sz="1100"/>
        </a:p>
      </xdr:txBody>
    </xdr:sp>
    <xdr:clientData/>
  </xdr:twoCellAnchor>
  <xdr:twoCellAnchor>
    <xdr:from>
      <xdr:col>9</xdr:col>
      <xdr:colOff>0</xdr:colOff>
      <xdr:row>33</xdr:row>
      <xdr:rowOff>0</xdr:rowOff>
    </xdr:from>
    <xdr:to>
      <xdr:col>11</xdr:col>
      <xdr:colOff>638175</xdr:colOff>
      <xdr:row>45</xdr:row>
      <xdr:rowOff>628650</xdr:rowOff>
    </xdr:to>
    <xdr:sp macro="" textlink="">
      <xdr:nvSpPr>
        <xdr:cNvPr id="16" name="TextBox 15"/>
        <xdr:cNvSpPr txBox="1"/>
      </xdr:nvSpPr>
      <xdr:spPr>
        <a:xfrm>
          <a:off x="10315575" y="15030450"/>
          <a:ext cx="1971675" cy="637222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 u="sng">
              <a:solidFill>
                <a:srgbClr val="C00000"/>
              </a:solidFill>
            </a:rPr>
            <a:t>OCTOBER TO DO:</a:t>
          </a:r>
        </a:p>
        <a:p>
          <a:endParaRPr lang="en-CA" sz="1100"/>
        </a:p>
        <a:p>
          <a:r>
            <a:rPr lang="en-CA" sz="1100"/>
            <a:t>-  Start to consider your 2022-25 SCWI proposals. Connect with your board/ college and your partners.</a:t>
          </a:r>
        </a:p>
        <a:p>
          <a:r>
            <a:rPr lang="en-CA" sz="1100"/>
            <a:t> </a:t>
          </a:r>
        </a:p>
        <a:p>
          <a:r>
            <a:rPr lang="en-CA" sz="1100"/>
            <a:t>-  Review previous data. </a:t>
          </a:r>
        </a:p>
        <a:p>
          <a:endParaRPr lang="en-CA" sz="1100"/>
        </a:p>
        <a:p>
          <a:r>
            <a:rPr lang="en-CA" sz="1100"/>
            <a:t>-  Proposal writing for the following academic year typically starts in November.</a:t>
          </a:r>
        </a:p>
        <a:p>
          <a:endParaRPr lang="en-CA" sz="1100"/>
        </a:p>
        <a:p>
          <a:r>
            <a:rPr lang="en-CA" sz="1100"/>
            <a:t>-  SMART goal visit at RPT meeting (TBA)</a:t>
          </a:r>
        </a:p>
        <a:p>
          <a:endParaRPr lang="en-CA" sz="1100"/>
        </a:p>
        <a:p>
          <a:r>
            <a:rPr lang="en-CA" sz="1100"/>
            <a:t>-  Complete Cycle 2 Contract Change requests</a:t>
          </a:r>
        </a:p>
        <a:p>
          <a:endParaRPr lang="en-CA" sz="1100"/>
        </a:p>
        <a:p>
          <a:r>
            <a:rPr lang="en-CA" sz="1100"/>
            <a:t>-  Review Cycle 2 approvals</a:t>
          </a:r>
        </a:p>
        <a:p>
          <a:endParaRPr lang="en-CA" sz="1100"/>
        </a:p>
        <a:p>
          <a:r>
            <a:rPr lang="en-CA" sz="1100"/>
            <a:t>-  Begin Cycle 3 Contract Change requests</a:t>
          </a:r>
        </a:p>
        <a:p>
          <a:endParaRPr lang="en-CA" sz="1100"/>
        </a:p>
        <a:p>
          <a:r>
            <a:rPr lang="en-CA" sz="1100"/>
            <a:t>-  Submit RPT SMART Goals</a:t>
          </a:r>
        </a:p>
        <a:p>
          <a:endParaRPr lang="en-CA" sz="1100"/>
        </a:p>
        <a:p>
          <a:r>
            <a:rPr lang="en-CA" sz="1100"/>
            <a:t>-  Board and college reps determine Day 10 count</a:t>
          </a:r>
        </a:p>
        <a:p>
          <a:endParaRPr lang="en-CA" sz="1100"/>
        </a:p>
      </xdr:txBody>
    </xdr:sp>
    <xdr:clientData/>
  </xdr:twoCellAnchor>
  <xdr:twoCellAnchor>
    <xdr:from>
      <xdr:col>9</xdr:col>
      <xdr:colOff>0</xdr:colOff>
      <xdr:row>49</xdr:row>
      <xdr:rowOff>0</xdr:rowOff>
    </xdr:from>
    <xdr:to>
      <xdr:col>11</xdr:col>
      <xdr:colOff>638175</xdr:colOff>
      <xdr:row>61</xdr:row>
      <xdr:rowOff>628650</xdr:rowOff>
    </xdr:to>
    <xdr:sp macro="" textlink="">
      <xdr:nvSpPr>
        <xdr:cNvPr id="18" name="TextBox 17"/>
        <xdr:cNvSpPr txBox="1"/>
      </xdr:nvSpPr>
      <xdr:spPr>
        <a:xfrm>
          <a:off x="10315575" y="22488525"/>
          <a:ext cx="1971675" cy="637222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 u="sng">
              <a:solidFill>
                <a:srgbClr val="C00000"/>
              </a:solidFill>
            </a:rPr>
            <a:t>NOVEMBER TO DO:</a:t>
          </a:r>
        </a:p>
        <a:p>
          <a:endParaRPr lang="en-CA" sz="1100"/>
        </a:p>
        <a:p>
          <a:r>
            <a:rPr lang="en-CA" sz="1100"/>
            <a:t>-  Attend proposal writing webinar or review recording (TBA)</a:t>
          </a:r>
        </a:p>
        <a:p>
          <a:endParaRPr lang="en-CA" sz="1100"/>
        </a:p>
        <a:p>
          <a:r>
            <a:rPr lang="en-CA" sz="1100"/>
            <a:t>-  Continue internal conversations regarding your</a:t>
          </a:r>
          <a:r>
            <a:rPr lang="en-CA" sz="1100" baseline="0"/>
            <a:t> next year's</a:t>
          </a:r>
          <a:r>
            <a:rPr lang="en-CA" sz="1100"/>
            <a:t> SCWI proposals</a:t>
          </a:r>
        </a:p>
        <a:p>
          <a:endParaRPr lang="en-CA" sz="1100"/>
        </a:p>
        <a:p>
          <a:r>
            <a:rPr lang="en-CA" sz="1100"/>
            <a:t>-  Meet with partners to discuss next year's proposals </a:t>
          </a:r>
        </a:p>
        <a:p>
          <a:endParaRPr lang="en-CA" sz="1100"/>
        </a:p>
        <a:p>
          <a:r>
            <a:rPr lang="en-CA" sz="1100"/>
            <a:t>-  Connect with MLTSD Regional Office regarding Level 1 dual credits</a:t>
          </a:r>
        </a:p>
        <a:p>
          <a:endParaRPr lang="en-CA" sz="1100"/>
        </a:p>
        <a:p>
          <a:r>
            <a:rPr lang="en-CA" sz="1100"/>
            <a:t>-  Complete Cycle 3 Contract Change requests, if needed</a:t>
          </a:r>
        </a:p>
        <a:p>
          <a:endParaRPr lang="en-CA" sz="1100"/>
        </a:p>
      </xdr:txBody>
    </xdr:sp>
    <xdr:clientData/>
  </xdr:twoCellAnchor>
  <xdr:twoCellAnchor>
    <xdr:from>
      <xdr:col>8</xdr:col>
      <xdr:colOff>95250</xdr:colOff>
      <xdr:row>65</xdr:row>
      <xdr:rowOff>114300</xdr:rowOff>
    </xdr:from>
    <xdr:to>
      <xdr:col>11</xdr:col>
      <xdr:colOff>609600</xdr:colOff>
      <xdr:row>78</xdr:row>
      <xdr:rowOff>95250</xdr:rowOff>
    </xdr:to>
    <xdr:sp macro="" textlink="">
      <xdr:nvSpPr>
        <xdr:cNvPr id="20" name="TextBox 19"/>
        <xdr:cNvSpPr txBox="1"/>
      </xdr:nvSpPr>
      <xdr:spPr>
        <a:xfrm>
          <a:off x="10287000" y="30060900"/>
          <a:ext cx="1971675" cy="6372225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 u="sng">
              <a:solidFill>
                <a:srgbClr val="C00000"/>
              </a:solidFill>
            </a:rPr>
            <a:t>DECEMBER TO DO:</a:t>
          </a:r>
        </a:p>
        <a:p>
          <a:endParaRPr lang="en-CA" sz="1100"/>
        </a:p>
        <a:p>
          <a:r>
            <a:rPr lang="en-CA" sz="1100"/>
            <a:t>-  Meet with partners to finalize proposals for 2022-25</a:t>
          </a:r>
        </a:p>
        <a:p>
          <a:endParaRPr lang="en-CA" sz="1100"/>
        </a:p>
        <a:p>
          <a:r>
            <a:rPr lang="en-CA" sz="1100"/>
            <a:t>-  Connect with MLTSD Regional Office regarding Level 1 dual credits to request completed SCWI Supplementary forms </a:t>
          </a:r>
        </a:p>
        <a:p>
          <a:endParaRPr lang="en-CA" sz="1100"/>
        </a:p>
        <a:p>
          <a:r>
            <a:rPr lang="en-CA" sz="1100"/>
            <a:t>-  Review Cycle 3 approvals</a:t>
          </a:r>
        </a:p>
        <a:p>
          <a:r>
            <a:rPr lang="en-CA" sz="1100"/>
            <a:t> </a:t>
          </a:r>
        </a:p>
        <a:p>
          <a:endParaRPr lang="en-CA" sz="1100"/>
        </a:p>
      </xdr:txBody>
    </xdr:sp>
    <xdr:clientData/>
  </xdr:twoCellAnchor>
  <xdr:twoCellAnchor>
    <xdr:from>
      <xdr:col>9</xdr:col>
      <xdr:colOff>0</xdr:colOff>
      <xdr:row>81</xdr:row>
      <xdr:rowOff>0</xdr:rowOff>
    </xdr:from>
    <xdr:to>
      <xdr:col>11</xdr:col>
      <xdr:colOff>638175</xdr:colOff>
      <xdr:row>93</xdr:row>
      <xdr:rowOff>628650</xdr:rowOff>
    </xdr:to>
    <xdr:sp macro="" textlink="">
      <xdr:nvSpPr>
        <xdr:cNvPr id="22" name="TextBox 21"/>
        <xdr:cNvSpPr txBox="1"/>
      </xdr:nvSpPr>
      <xdr:spPr>
        <a:xfrm>
          <a:off x="10315575" y="37404675"/>
          <a:ext cx="1971675" cy="637222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 u="sng">
              <a:solidFill>
                <a:srgbClr val="C00000"/>
              </a:solidFill>
            </a:rPr>
            <a:t>JANUARY TO DO:</a:t>
          </a:r>
        </a:p>
        <a:p>
          <a:endParaRPr lang="en-CA" sz="1100"/>
        </a:p>
        <a:p>
          <a:r>
            <a:rPr lang="en-CA" sz="1100"/>
            <a:t>-  Check out the previously recorded SCWI webinars to help you with Semester 2 dual credits and spring activities:  Scheduling, Activities, Orientation</a:t>
          </a:r>
        </a:p>
        <a:p>
          <a:endParaRPr lang="en-CA" sz="1100"/>
        </a:p>
        <a:p>
          <a:r>
            <a:rPr lang="en-CA" sz="1100"/>
            <a:t>-  Consider submitting a proposal to present at the 2022 SCWI Spring Symposium</a:t>
          </a:r>
        </a:p>
        <a:p>
          <a:endParaRPr lang="en-CA" sz="1100"/>
        </a:p>
        <a:p>
          <a:r>
            <a:rPr lang="en-CA" sz="1100"/>
            <a:t>-  Begin work on Interim Report</a:t>
          </a:r>
          <a:r>
            <a:rPr lang="en-CA" sz="1100" baseline="0"/>
            <a:t> (ie., (Data Collection Semester 1)</a:t>
          </a:r>
        </a:p>
        <a:p>
          <a:endParaRPr lang="en-CA" sz="1100"/>
        </a:p>
        <a:p>
          <a:r>
            <a:rPr lang="en-CA" sz="1100"/>
            <a:t>-  Attend an Interim Report Writing webinar or review the recording. </a:t>
          </a:r>
        </a:p>
      </xdr:txBody>
    </xdr:sp>
    <xdr:clientData/>
  </xdr:twoCellAnchor>
  <xdr:twoCellAnchor>
    <xdr:from>
      <xdr:col>9</xdr:col>
      <xdr:colOff>0</xdr:colOff>
      <xdr:row>97</xdr:row>
      <xdr:rowOff>0</xdr:rowOff>
    </xdr:from>
    <xdr:to>
      <xdr:col>11</xdr:col>
      <xdr:colOff>638175</xdr:colOff>
      <xdr:row>109</xdr:row>
      <xdr:rowOff>628650</xdr:rowOff>
    </xdr:to>
    <xdr:sp macro="" textlink="">
      <xdr:nvSpPr>
        <xdr:cNvPr id="23" name="TextBox 22"/>
        <xdr:cNvSpPr txBox="1"/>
      </xdr:nvSpPr>
      <xdr:spPr>
        <a:xfrm>
          <a:off x="10315575" y="44862750"/>
          <a:ext cx="1971675" cy="637222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 u="sng">
              <a:solidFill>
                <a:srgbClr val="C00000"/>
              </a:solidFill>
            </a:rPr>
            <a:t>FEBRUARY TO DO:</a:t>
          </a:r>
        </a:p>
        <a:p>
          <a:endParaRPr lang="en-CA" sz="1100"/>
        </a:p>
        <a:p>
          <a:r>
            <a:rPr lang="en-CA" sz="1100"/>
            <a:t>-  Complete Cycle 4 Contract Change requests, if needed</a:t>
          </a:r>
        </a:p>
        <a:p>
          <a:endParaRPr lang="en-CA" sz="1100"/>
        </a:p>
        <a:p>
          <a:r>
            <a:rPr lang="en-CA" sz="1100"/>
            <a:t>-  Finalize plans for spring SCWI Activities </a:t>
          </a:r>
        </a:p>
        <a:p>
          <a:endParaRPr lang="en-CA" sz="1100"/>
        </a:p>
        <a:p>
          <a:r>
            <a:rPr lang="en-CA" sz="1100"/>
            <a:t>- Complete Interim Report on EDCS (ie., Semester 1 data collection)</a:t>
          </a:r>
        </a:p>
        <a:p>
          <a:endParaRPr lang="en-CA" sz="1100"/>
        </a:p>
        <a:p>
          <a:r>
            <a:rPr lang="en-CA" sz="1100"/>
            <a:t>-  Invoice 1 due</a:t>
          </a:r>
        </a:p>
      </xdr:txBody>
    </xdr:sp>
    <xdr:clientData/>
  </xdr:twoCellAnchor>
  <xdr:twoCellAnchor>
    <xdr:from>
      <xdr:col>9</xdr:col>
      <xdr:colOff>0</xdr:colOff>
      <xdr:row>113</xdr:row>
      <xdr:rowOff>0</xdr:rowOff>
    </xdr:from>
    <xdr:to>
      <xdr:col>11</xdr:col>
      <xdr:colOff>638175</xdr:colOff>
      <xdr:row>125</xdr:row>
      <xdr:rowOff>628650</xdr:rowOff>
    </xdr:to>
    <xdr:sp macro="" textlink="">
      <xdr:nvSpPr>
        <xdr:cNvPr id="24" name="TextBox 23"/>
        <xdr:cNvSpPr txBox="1"/>
      </xdr:nvSpPr>
      <xdr:spPr>
        <a:xfrm>
          <a:off x="10315575" y="52320825"/>
          <a:ext cx="1971675" cy="637222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 u="sng">
              <a:solidFill>
                <a:srgbClr val="C00000"/>
              </a:solidFill>
            </a:rPr>
            <a:t>MARCH TO DO:</a:t>
          </a:r>
        </a:p>
        <a:p>
          <a:endParaRPr lang="en-CA" sz="1100"/>
        </a:p>
        <a:p>
          <a:r>
            <a:rPr lang="en-CA" sz="1100"/>
            <a:t>-  RPT Chair signs off Cycle 4 Contract Change requests</a:t>
          </a:r>
        </a:p>
        <a:p>
          <a:endParaRPr lang="en-CA" sz="1100"/>
        </a:p>
        <a:p>
          <a:r>
            <a:rPr lang="en-CA" sz="1100"/>
            <a:t>-  Review Cycle 4 approvals</a:t>
          </a:r>
        </a:p>
        <a:p>
          <a:endParaRPr lang="en-CA" sz="1100"/>
        </a:p>
        <a:p>
          <a:r>
            <a:rPr lang="en-CA" sz="1100"/>
            <a:t>-  Work on Cycle 5 Contract Change requests, if needed</a:t>
          </a:r>
        </a:p>
        <a:p>
          <a:endParaRPr lang="en-CA" sz="1100"/>
        </a:p>
        <a:p>
          <a:r>
            <a:rPr lang="en-CA" sz="1100"/>
            <a:t>-  Invoice 2 due</a:t>
          </a:r>
        </a:p>
        <a:p>
          <a:endParaRPr lang="en-CA" sz="1100"/>
        </a:p>
      </xdr:txBody>
    </xdr:sp>
    <xdr:clientData/>
  </xdr:twoCellAnchor>
  <xdr:twoCellAnchor>
    <xdr:from>
      <xdr:col>9</xdr:col>
      <xdr:colOff>0</xdr:colOff>
      <xdr:row>129</xdr:row>
      <xdr:rowOff>0</xdr:rowOff>
    </xdr:from>
    <xdr:to>
      <xdr:col>11</xdr:col>
      <xdr:colOff>638175</xdr:colOff>
      <xdr:row>141</xdr:row>
      <xdr:rowOff>628650</xdr:rowOff>
    </xdr:to>
    <xdr:sp macro="" textlink="">
      <xdr:nvSpPr>
        <xdr:cNvPr id="26" name="TextBox 25"/>
        <xdr:cNvSpPr txBox="1"/>
      </xdr:nvSpPr>
      <xdr:spPr>
        <a:xfrm>
          <a:off x="10315575" y="59778900"/>
          <a:ext cx="1971675" cy="637222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 u="sng">
              <a:solidFill>
                <a:srgbClr val="C00000"/>
              </a:solidFill>
            </a:rPr>
            <a:t>APRIL TO DO:</a:t>
          </a:r>
        </a:p>
        <a:p>
          <a:endParaRPr lang="en-CA" sz="1100"/>
        </a:p>
        <a:p>
          <a:r>
            <a:rPr lang="en-CA" sz="1100"/>
            <a:t>- Start planning for next year's  ual Credits</a:t>
          </a:r>
        </a:p>
        <a:p>
          <a:endParaRPr lang="en-CA" sz="1100"/>
        </a:p>
        <a:p>
          <a:r>
            <a:rPr lang="en-CA" sz="1100"/>
            <a:t> -  Finalize plans for May/June Dual Credits</a:t>
          </a:r>
        </a:p>
        <a:p>
          <a:endParaRPr lang="en-CA" sz="1100"/>
        </a:p>
        <a:p>
          <a:r>
            <a:rPr lang="en-CA" sz="1100"/>
            <a:t>-  Plan for Dual Credits</a:t>
          </a:r>
        </a:p>
        <a:p>
          <a:endParaRPr lang="en-CA" sz="1100"/>
        </a:p>
      </xdr:txBody>
    </xdr:sp>
    <xdr:clientData/>
  </xdr:twoCellAnchor>
  <xdr:twoCellAnchor>
    <xdr:from>
      <xdr:col>9</xdr:col>
      <xdr:colOff>0</xdr:colOff>
      <xdr:row>145</xdr:row>
      <xdr:rowOff>0</xdr:rowOff>
    </xdr:from>
    <xdr:to>
      <xdr:col>11</xdr:col>
      <xdr:colOff>638175</xdr:colOff>
      <xdr:row>157</xdr:row>
      <xdr:rowOff>628650</xdr:rowOff>
    </xdr:to>
    <xdr:sp macro="" textlink="">
      <xdr:nvSpPr>
        <xdr:cNvPr id="28" name="TextBox 27"/>
        <xdr:cNvSpPr txBox="1"/>
      </xdr:nvSpPr>
      <xdr:spPr>
        <a:xfrm>
          <a:off x="10315575" y="67236975"/>
          <a:ext cx="1971675" cy="637222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 u="sng">
              <a:solidFill>
                <a:srgbClr val="C00000"/>
              </a:solidFill>
            </a:rPr>
            <a:t>MAY TO DO:</a:t>
          </a:r>
        </a:p>
        <a:p>
          <a:endParaRPr lang="en-CA" sz="1100"/>
        </a:p>
        <a:p>
          <a:r>
            <a:rPr lang="en-CA" sz="1100"/>
            <a:t>- Start planning for September Dual Credits</a:t>
          </a:r>
        </a:p>
        <a:p>
          <a:endParaRPr lang="en-CA" sz="1100"/>
        </a:p>
        <a:p>
          <a:r>
            <a:rPr lang="en-CA" sz="1100"/>
            <a:t>-  Arrange Spring RPT visit with provincial SCWI team</a:t>
          </a:r>
        </a:p>
        <a:p>
          <a:endParaRPr lang="en-CA" sz="1100"/>
        </a:p>
        <a:p>
          <a:r>
            <a:rPr lang="en-CA" sz="1100"/>
            <a:t>-  Attend the SCWI Spring Symposium</a:t>
          </a:r>
        </a:p>
        <a:p>
          <a:endParaRPr lang="en-CA" sz="1100"/>
        </a:p>
        <a:p>
          <a:r>
            <a:rPr lang="en-CA" sz="1100"/>
            <a:t>-  As dual credit programs and activities end, begin work on Final Reporting (ie., Semester 2 data)</a:t>
          </a:r>
        </a:p>
        <a:p>
          <a:endParaRPr lang="en-CA" sz="1100"/>
        </a:p>
      </xdr:txBody>
    </xdr:sp>
    <xdr:clientData/>
  </xdr:twoCellAnchor>
  <xdr:twoCellAnchor>
    <xdr:from>
      <xdr:col>9</xdr:col>
      <xdr:colOff>0</xdr:colOff>
      <xdr:row>161</xdr:row>
      <xdr:rowOff>0</xdr:rowOff>
    </xdr:from>
    <xdr:to>
      <xdr:col>11</xdr:col>
      <xdr:colOff>638175</xdr:colOff>
      <xdr:row>173</xdr:row>
      <xdr:rowOff>628650</xdr:rowOff>
    </xdr:to>
    <xdr:sp macro="" textlink="">
      <xdr:nvSpPr>
        <xdr:cNvPr id="29" name="TextBox 28"/>
        <xdr:cNvSpPr txBox="1"/>
      </xdr:nvSpPr>
      <xdr:spPr>
        <a:xfrm>
          <a:off x="10315575" y="74695050"/>
          <a:ext cx="1971675" cy="637222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 u="sng">
              <a:solidFill>
                <a:srgbClr val="C00000"/>
              </a:solidFill>
            </a:rPr>
            <a:t>JUNE TO DO:</a:t>
          </a:r>
        </a:p>
        <a:p>
          <a:endParaRPr lang="en-CA" sz="1100"/>
        </a:p>
        <a:p>
          <a:r>
            <a:rPr lang="en-CA" sz="1100"/>
            <a:t>-  Finalize plans for Summer dual credits</a:t>
          </a:r>
        </a:p>
        <a:p>
          <a:endParaRPr lang="en-CA" sz="1100"/>
        </a:p>
        <a:p>
          <a:r>
            <a:rPr lang="en-CA" sz="1100"/>
            <a:t>-  Submit final invoices to your RPT’s Financial Services Institution (all costs incurred for dual credits, forums, activities and administrative costs)</a:t>
          </a:r>
        </a:p>
        <a:p>
          <a:endParaRPr lang="en-CA" sz="1100"/>
        </a:p>
        <a:p>
          <a:r>
            <a:rPr lang="en-CA" sz="1100"/>
            <a:t>-  Work on final report including Supplementary reports for Wrap Around SWAC/ADC and pilot activities (including Level 1 Transitions Supports).  This includes all data around dual credits, forums and activities.</a:t>
          </a:r>
        </a:p>
        <a:p>
          <a:endParaRPr lang="en-CA" sz="1100"/>
        </a:p>
        <a:p>
          <a:r>
            <a:rPr lang="en-CA" sz="1100"/>
            <a:t>-  Work with partners on details for Semester 1 dual credits</a:t>
          </a:r>
        </a:p>
        <a:p>
          <a:endParaRPr lang="en-CA" sz="1100"/>
        </a:p>
        <a:p>
          <a:r>
            <a:rPr lang="en-CA" sz="1100"/>
            <a:t>-  Sign up for SCWI Summer Institute</a:t>
          </a:r>
        </a:p>
        <a:p>
          <a:endParaRPr lang="en-CA" sz="1100"/>
        </a:p>
      </xdr:txBody>
    </xdr:sp>
    <xdr:clientData/>
  </xdr:twoCellAnchor>
  <xdr:twoCellAnchor>
    <xdr:from>
      <xdr:col>9</xdr:col>
      <xdr:colOff>0</xdr:colOff>
      <xdr:row>177</xdr:row>
      <xdr:rowOff>0</xdr:rowOff>
    </xdr:from>
    <xdr:to>
      <xdr:col>11</xdr:col>
      <xdr:colOff>638175</xdr:colOff>
      <xdr:row>189</xdr:row>
      <xdr:rowOff>628650</xdr:rowOff>
    </xdr:to>
    <xdr:sp macro="" textlink="">
      <xdr:nvSpPr>
        <xdr:cNvPr id="30" name="TextBox 29"/>
        <xdr:cNvSpPr txBox="1"/>
      </xdr:nvSpPr>
      <xdr:spPr>
        <a:xfrm>
          <a:off x="10315575" y="82153125"/>
          <a:ext cx="1971675" cy="637222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 u="sng">
              <a:solidFill>
                <a:srgbClr val="C00000"/>
              </a:solidFill>
            </a:rPr>
            <a:t>JULY-AUGUST TO DO:</a:t>
          </a:r>
        </a:p>
        <a:p>
          <a:endParaRPr lang="en-CA" sz="1100"/>
        </a:p>
        <a:p>
          <a:r>
            <a:rPr lang="en-CA" sz="1100"/>
            <a:t>-  Deliver summer dual credits</a:t>
          </a:r>
        </a:p>
        <a:p>
          <a:endParaRPr lang="en-CA" sz="1100"/>
        </a:p>
        <a:p>
          <a:r>
            <a:rPr lang="en-CA" sz="1100"/>
            <a:t>-  Complete and submit final reporting</a:t>
          </a:r>
        </a:p>
        <a:p>
          <a:r>
            <a:rPr lang="en-CA" sz="1100"/>
            <a:t> </a:t>
          </a:r>
        </a:p>
        <a:p>
          <a:endParaRPr lang="en-CA" sz="1100"/>
        </a:p>
      </xdr:txBody>
    </xdr:sp>
    <xdr:clientData/>
  </xdr:twoCellAnchor>
  <xdr:twoCellAnchor>
    <xdr:from>
      <xdr:col>9</xdr:col>
      <xdr:colOff>0</xdr:colOff>
      <xdr:row>3</xdr:row>
      <xdr:rowOff>1</xdr:rowOff>
    </xdr:from>
    <xdr:to>
      <xdr:col>11</xdr:col>
      <xdr:colOff>638175</xdr:colOff>
      <xdr:row>13</xdr:row>
      <xdr:rowOff>590551</xdr:rowOff>
    </xdr:to>
    <xdr:sp macro="" textlink="">
      <xdr:nvSpPr>
        <xdr:cNvPr id="31" name="TextBox 30"/>
        <xdr:cNvSpPr txBox="1"/>
      </xdr:nvSpPr>
      <xdr:spPr>
        <a:xfrm>
          <a:off x="10315575" y="1438276"/>
          <a:ext cx="1971675" cy="50101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 u="sng">
              <a:solidFill>
                <a:srgbClr val="C00000"/>
              </a:solidFill>
            </a:rPr>
            <a:t>AUGUST TO DO:</a:t>
          </a:r>
        </a:p>
        <a:p>
          <a:pPr lvl="0"/>
          <a:endParaRPr lang="en-CA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 Deliver summer dual credits</a:t>
          </a:r>
        </a:p>
        <a:p>
          <a:pPr lvl="0"/>
          <a:endParaRPr lang="en-CA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 Complete and submit final reporting</a:t>
          </a:r>
        </a:p>
        <a:p>
          <a:endParaRPr lang="en-CA" sz="1100"/>
        </a:p>
      </xdr:txBody>
    </xdr:sp>
    <xdr:clientData/>
  </xdr:twoCellAnchor>
  <xdr:twoCellAnchor editAs="oneCell">
    <xdr:from>
      <xdr:col>4</xdr:col>
      <xdr:colOff>1219200</xdr:colOff>
      <xdr:row>65</xdr:row>
      <xdr:rowOff>85725</xdr:rowOff>
    </xdr:from>
    <xdr:to>
      <xdr:col>7</xdr:col>
      <xdr:colOff>1214621</xdr:colOff>
      <xdr:row>66</xdr:row>
      <xdr:rowOff>95356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57850" y="30032325"/>
          <a:ext cx="4310246" cy="12193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7</xdr:col>
      <xdr:colOff>1433696</xdr:colOff>
      <xdr:row>34</xdr:row>
      <xdr:rowOff>15727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76925" y="15030450"/>
          <a:ext cx="4310246" cy="1225402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161</xdr:row>
      <xdr:rowOff>38100</xdr:rowOff>
    </xdr:from>
    <xdr:to>
      <xdr:col>7</xdr:col>
      <xdr:colOff>1395596</xdr:colOff>
      <xdr:row>162</xdr:row>
      <xdr:rowOff>53827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38825" y="74733150"/>
          <a:ext cx="4310246" cy="1225402"/>
        </a:xfrm>
        <a:prstGeom prst="rect">
          <a:avLst/>
        </a:prstGeom>
      </xdr:spPr>
    </xdr:pic>
    <xdr:clientData/>
  </xdr:twoCellAnchor>
  <xdr:twoCellAnchor editAs="oneCell">
    <xdr:from>
      <xdr:col>4</xdr:col>
      <xdr:colOff>1419225</xdr:colOff>
      <xdr:row>176</xdr:row>
      <xdr:rowOff>76200</xdr:rowOff>
    </xdr:from>
    <xdr:to>
      <xdr:col>7</xdr:col>
      <xdr:colOff>1414646</xdr:colOff>
      <xdr:row>177</xdr:row>
      <xdr:rowOff>1187302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57875" y="82115025"/>
          <a:ext cx="4310246" cy="1225402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81</xdr:row>
      <xdr:rowOff>0</xdr:rowOff>
    </xdr:from>
    <xdr:to>
      <xdr:col>7</xdr:col>
      <xdr:colOff>1401692</xdr:colOff>
      <xdr:row>82</xdr:row>
      <xdr:rowOff>9631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838825" y="37404675"/>
          <a:ext cx="4316342" cy="12193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7</xdr:col>
      <xdr:colOff>1433696</xdr:colOff>
      <xdr:row>2</xdr:row>
      <xdr:rowOff>15727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76925" y="114300"/>
          <a:ext cx="4310246" cy="122540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7</xdr:col>
      <xdr:colOff>1433696</xdr:colOff>
      <xdr:row>146</xdr:row>
      <xdr:rowOff>3534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876925" y="67236975"/>
          <a:ext cx="4310246" cy="12132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4315968</xdr:colOff>
      <xdr:row>1</xdr:row>
      <xdr:rowOff>1216152</xdr:rowOff>
    </xdr:to>
    <xdr:pic>
      <xdr:nvPicPr>
        <xdr:cNvPr id="2" name="Picture_1" descr="Cartoon graphic of two people celebrating the New Year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1390649</xdr:rowOff>
    </xdr:from>
    <xdr:to>
      <xdr:col>1</xdr:col>
      <xdr:colOff>4315968</xdr:colOff>
      <xdr:row>2</xdr:row>
      <xdr:rowOff>1216151</xdr:rowOff>
    </xdr:to>
    <xdr:pic>
      <xdr:nvPicPr>
        <xdr:cNvPr id="3" name="Picture_2" descr="Cartoon graphic of a guy on skateboard in a school zone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049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</xdr:row>
      <xdr:rowOff>0</xdr:rowOff>
    </xdr:from>
    <xdr:to>
      <xdr:col>1</xdr:col>
      <xdr:colOff>4315967</xdr:colOff>
      <xdr:row>3</xdr:row>
      <xdr:rowOff>1212126</xdr:rowOff>
    </xdr:to>
    <xdr:pic>
      <xdr:nvPicPr>
        <xdr:cNvPr id="4" name="Picture_3" descr="Cartoon graphic of a couple attending a prom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4" y="289560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1390649</xdr:rowOff>
    </xdr:from>
    <xdr:to>
      <xdr:col>1</xdr:col>
      <xdr:colOff>4315968</xdr:colOff>
      <xdr:row>4</xdr:row>
      <xdr:rowOff>1216151</xdr:rowOff>
    </xdr:to>
    <xdr:pic>
      <xdr:nvPicPr>
        <xdr:cNvPr id="5" name="Picture_4" descr="Cartoon graphic of a guy studying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42862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1390649</xdr:rowOff>
    </xdr:from>
    <xdr:to>
      <xdr:col>1</xdr:col>
      <xdr:colOff>4315968</xdr:colOff>
      <xdr:row>5</xdr:row>
      <xdr:rowOff>1216151</xdr:rowOff>
    </xdr:to>
    <xdr:pic>
      <xdr:nvPicPr>
        <xdr:cNvPr id="6" name="Picture_5" descr="Cartoon graphic of two friends having a snack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56768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1390649</xdr:rowOff>
    </xdr:from>
    <xdr:to>
      <xdr:col>1</xdr:col>
      <xdr:colOff>4315968</xdr:colOff>
      <xdr:row>6</xdr:row>
      <xdr:rowOff>1216151</xdr:rowOff>
    </xdr:to>
    <xdr:pic>
      <xdr:nvPicPr>
        <xdr:cNvPr id="7" name="Picture_6" descr="Cartoon graphic of graduation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70675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4315968</xdr:colOff>
      <xdr:row>7</xdr:row>
      <xdr:rowOff>1216152</xdr:rowOff>
    </xdr:to>
    <xdr:pic>
      <xdr:nvPicPr>
        <xdr:cNvPr id="8" name="Picture_7" descr="Cartoon graphic of two people playing volleyball in a beach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84582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1390649</xdr:rowOff>
    </xdr:from>
    <xdr:to>
      <xdr:col>1</xdr:col>
      <xdr:colOff>4315968</xdr:colOff>
      <xdr:row>8</xdr:row>
      <xdr:rowOff>1216151</xdr:rowOff>
    </xdr:to>
    <xdr:pic>
      <xdr:nvPicPr>
        <xdr:cNvPr id="9" name="Picture_8" descr="Cartoon graphic of a girl singing on a talent show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98488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1390649</xdr:rowOff>
    </xdr:from>
    <xdr:to>
      <xdr:col>1</xdr:col>
      <xdr:colOff>4315968</xdr:colOff>
      <xdr:row>9</xdr:row>
      <xdr:rowOff>1216151</xdr:rowOff>
    </xdr:to>
    <xdr:pic>
      <xdr:nvPicPr>
        <xdr:cNvPr id="10" name="Picture_9" descr="Cartoon graphic of a football player and a cheerleader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2394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1390649</xdr:rowOff>
    </xdr:from>
    <xdr:to>
      <xdr:col>1</xdr:col>
      <xdr:colOff>4315968</xdr:colOff>
      <xdr:row>10</xdr:row>
      <xdr:rowOff>1216151</xdr:rowOff>
    </xdr:to>
    <xdr:pic>
      <xdr:nvPicPr>
        <xdr:cNvPr id="11" name="Picture_10" descr="Cartoon graphic of two people doing trick or treat" title="Banner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26301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4315968</xdr:colOff>
      <xdr:row>11</xdr:row>
      <xdr:rowOff>1216152</xdr:rowOff>
    </xdr:to>
    <xdr:pic>
      <xdr:nvPicPr>
        <xdr:cNvPr id="12" name="Picture_11" descr="Cartoon graphic of a guy in the library" title="Banner 1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40208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4315968</xdr:colOff>
      <xdr:row>12</xdr:row>
      <xdr:rowOff>1216152</xdr:rowOff>
    </xdr:to>
    <xdr:pic>
      <xdr:nvPicPr>
        <xdr:cNvPr id="13" name="Picture_12" descr="Cartoon graphic of two people singing a Christmas song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411450"/>
          <a:ext cx="4315968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8">
      <a:majorFont>
        <a:latin typeface="Century Schoolbook"/>
        <a:ea typeface=""/>
        <a:cs typeface=""/>
      </a:majorFont>
      <a:minorFont>
        <a:latin typeface="Century School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/>
  </sheetPr>
  <dimension ref="A1:I192"/>
  <sheetViews>
    <sheetView showGridLines="0" showRowColHeaders="0" tabSelected="1" zoomScaleNormal="100" zoomScaleSheetLayoutView="55" workbookViewId="0">
      <selection activeCell="D184" sqref="D184"/>
    </sheetView>
  </sheetViews>
  <sheetFormatPr defaultColWidth="8.75" defaultRowHeight="14.25" x14ac:dyDescent="0.2"/>
  <cols>
    <col min="1" max="1" width="1.625" style="1" customWidth="1"/>
    <col min="2" max="8" width="18.875" style="1" customWidth="1"/>
    <col min="9" max="9" width="1.625" style="1" customWidth="1"/>
    <col min="10" max="13" width="8.75" style="1"/>
    <col min="14" max="14" width="6.75" style="1" customWidth="1"/>
    <col min="15" max="16384" width="8.75" style="1"/>
  </cols>
  <sheetData>
    <row r="1" spans="1:9" ht="9" customHeight="1" x14ac:dyDescent="0.2">
      <c r="A1" s="1" t="s">
        <v>1</v>
      </c>
      <c r="I1" s="1" t="s">
        <v>1</v>
      </c>
    </row>
    <row r="2" spans="1:9" s="2" customFormat="1" ht="95.25" customHeight="1" x14ac:dyDescent="0.2">
      <c r="A2" s="1"/>
      <c r="B2" s="7">
        <v>2021</v>
      </c>
      <c r="C2" s="83" t="s">
        <v>2</v>
      </c>
      <c r="D2" s="83"/>
    </row>
    <row r="3" spans="1:9" ht="9" customHeight="1" x14ac:dyDescent="0.2"/>
    <row r="4" spans="1:9" s="6" customFormat="1" ht="24" customHeight="1" x14ac:dyDescent="0.25">
      <c r="B4" s="55" t="s">
        <v>3</v>
      </c>
      <c r="C4" s="56" t="str">
        <f>(TEXT(C5,"dddd"))</f>
        <v>Monday</v>
      </c>
      <c r="D4" s="57" t="str">
        <f>TEXT(D5,"dddd")</f>
        <v>Tuesday</v>
      </c>
      <c r="E4" s="56" t="str">
        <f>TEXT(E5,"dddd")</f>
        <v>Wednesday</v>
      </c>
      <c r="F4" s="57" t="str">
        <f>TEXT(F5,"dddd")</f>
        <v>Thursday</v>
      </c>
      <c r="G4" s="56" t="str">
        <f>TEXT(G5,"dddd")</f>
        <v>Friday</v>
      </c>
      <c r="H4" s="58" t="str">
        <f>(TEXT(H5,"dddd"))</f>
        <v>Saturday</v>
      </c>
    </row>
    <row r="5" spans="1:9" s="8" customFormat="1" ht="24" customHeight="1" x14ac:dyDescent="0.3">
      <c r="B5" s="47">
        <f t="array" ref="B5:H5">Days+1+DATE(Calendar1Year,Calendar1MonthOption,1)-WEEKDAY(DATE(Calendar1Year,Calendar1MonthOption,1),WeekdayOption)</f>
        <v>44409</v>
      </c>
      <c r="C5" s="51">
        <v>44410</v>
      </c>
      <c r="D5" s="47">
        <v>44411</v>
      </c>
      <c r="E5" s="51">
        <v>44412</v>
      </c>
      <c r="F5" s="47">
        <v>44413</v>
      </c>
      <c r="G5" s="51">
        <v>44414</v>
      </c>
      <c r="H5" s="47">
        <v>44415</v>
      </c>
    </row>
    <row r="6" spans="1:9" ht="51" customHeight="1" x14ac:dyDescent="0.2">
      <c r="B6" s="48"/>
      <c r="C6" s="52"/>
      <c r="D6" s="48"/>
      <c r="E6" s="52"/>
      <c r="F6" s="48"/>
      <c r="G6" s="52"/>
      <c r="H6" s="48"/>
    </row>
    <row r="7" spans="1:9" s="8" customFormat="1" ht="24" customHeight="1" x14ac:dyDescent="0.3">
      <c r="B7" s="49">
        <f t="array" ref="B7:H7">Days+8+DATE(Calendar1Year,Calendar1MonthOption,1)-WEEKDAY(DATE(Calendar1Year,Calendar1MonthOption,1),WeekdayOption)</f>
        <v>44416</v>
      </c>
      <c r="C7" s="53">
        <v>44417</v>
      </c>
      <c r="D7" s="49">
        <v>44418</v>
      </c>
      <c r="E7" s="53">
        <v>44419</v>
      </c>
      <c r="F7" s="49">
        <v>44420</v>
      </c>
      <c r="G7" s="53">
        <v>44421</v>
      </c>
      <c r="H7" s="49">
        <v>44422</v>
      </c>
    </row>
    <row r="8" spans="1:9" ht="51" customHeight="1" x14ac:dyDescent="0.2">
      <c r="B8" s="50"/>
      <c r="C8" s="54"/>
      <c r="D8" s="50"/>
      <c r="E8" s="54"/>
      <c r="F8" s="50"/>
      <c r="G8" s="54"/>
      <c r="H8" s="50"/>
    </row>
    <row r="9" spans="1:9" s="8" customFormat="1" ht="24" customHeight="1" x14ac:dyDescent="0.3">
      <c r="B9" s="47">
        <f t="array" ref="B9:H9">Days+15+DATE(Calendar1Year,Calendar1MonthOption,1)-WEEKDAY(DATE(Calendar1Year,Calendar1MonthOption,1),WeekdayOption)</f>
        <v>44423</v>
      </c>
      <c r="C9" s="51">
        <v>44424</v>
      </c>
      <c r="D9" s="47">
        <v>44425</v>
      </c>
      <c r="E9" s="51">
        <v>44426</v>
      </c>
      <c r="F9" s="47">
        <v>44427</v>
      </c>
      <c r="G9" s="51">
        <v>44428</v>
      </c>
      <c r="H9" s="47">
        <v>44429</v>
      </c>
    </row>
    <row r="10" spans="1:9" ht="51" customHeight="1" x14ac:dyDescent="0.2">
      <c r="B10" s="48"/>
      <c r="C10" s="52"/>
      <c r="D10" s="48"/>
      <c r="E10" s="52"/>
      <c r="F10" s="48"/>
      <c r="G10" s="52"/>
      <c r="H10" s="48"/>
    </row>
    <row r="11" spans="1:9" s="8" customFormat="1" ht="24" customHeight="1" x14ac:dyDescent="0.3">
      <c r="B11" s="49">
        <f t="array" ref="B11:H11">Days+22+DATE(Calendar1Year,Calendar1MonthOption,1)-WEEKDAY(DATE(Calendar1Year,Calendar1MonthOption,1),WeekdayOption)</f>
        <v>44430</v>
      </c>
      <c r="C11" s="53">
        <v>44431</v>
      </c>
      <c r="D11" s="49">
        <v>44432</v>
      </c>
      <c r="E11" s="53">
        <v>44433</v>
      </c>
      <c r="F11" s="49">
        <v>44434</v>
      </c>
      <c r="G11" s="53">
        <v>44435</v>
      </c>
      <c r="H11" s="49">
        <v>44436</v>
      </c>
    </row>
    <row r="12" spans="1:9" ht="51" customHeight="1" x14ac:dyDescent="0.2">
      <c r="B12" s="50"/>
      <c r="C12" s="54" t="s">
        <v>16</v>
      </c>
      <c r="D12" s="50"/>
      <c r="E12" s="54"/>
      <c r="F12" s="50"/>
      <c r="G12" s="54"/>
      <c r="H12" s="50"/>
    </row>
    <row r="13" spans="1:9" s="8" customFormat="1" ht="24" customHeight="1" x14ac:dyDescent="0.3">
      <c r="B13" s="47">
        <f t="array" ref="B13:H13">Days+29+DATE(Calendar1Year,Calendar1MonthOption,1)-WEEKDAY(DATE(Calendar1Year,Calendar1MonthOption,1),WeekdayOption)</f>
        <v>44437</v>
      </c>
      <c r="C13" s="51">
        <v>44438</v>
      </c>
      <c r="D13" s="47">
        <v>44439</v>
      </c>
      <c r="E13" s="51">
        <v>44440</v>
      </c>
      <c r="F13" s="47">
        <v>44441</v>
      </c>
      <c r="G13" s="51">
        <v>44442</v>
      </c>
      <c r="H13" s="47">
        <v>44443</v>
      </c>
    </row>
    <row r="14" spans="1:9" ht="51" customHeight="1" x14ac:dyDescent="0.2">
      <c r="B14" s="48"/>
      <c r="C14" s="52"/>
      <c r="D14" s="48"/>
      <c r="E14" s="52"/>
      <c r="F14" s="48"/>
      <c r="G14" s="52"/>
      <c r="H14" s="48"/>
    </row>
    <row r="15" spans="1:9" s="8" customFormat="1" ht="24" customHeight="1" x14ac:dyDescent="0.3">
      <c r="B15" s="49">
        <f t="array" ref="B15:C15">Days+36+DATE(Calendar1Year,Calendar1MonthOption,1)-WEEKDAY(DATE(Calendar1Year,Calendar1MonthOption,1),WeekdayOption)</f>
        <v>44444</v>
      </c>
      <c r="C15" s="53">
        <v>44445</v>
      </c>
      <c r="D15" s="87" t="s">
        <v>0</v>
      </c>
      <c r="E15" s="88"/>
      <c r="F15" s="88"/>
      <c r="G15" s="88"/>
      <c r="H15" s="89"/>
    </row>
    <row r="16" spans="1:9" ht="51" customHeight="1" x14ac:dyDescent="0.2">
      <c r="B16" s="50"/>
      <c r="C16" s="54"/>
      <c r="D16" s="90"/>
      <c r="E16" s="91"/>
      <c r="F16" s="91"/>
      <c r="G16" s="91"/>
      <c r="H16" s="92"/>
    </row>
    <row r="17" spans="1:8" s="3" customFormat="1" ht="9" customHeight="1" x14ac:dyDescent="0.2">
      <c r="B17" s="4"/>
      <c r="C17" s="4"/>
      <c r="D17" s="5"/>
      <c r="E17" s="5"/>
      <c r="F17" s="5"/>
      <c r="G17" s="5"/>
      <c r="H17" s="5"/>
    </row>
    <row r="18" spans="1:8" s="2" customFormat="1" ht="95.25" customHeight="1" x14ac:dyDescent="0.2">
      <c r="A18" s="1"/>
      <c r="B18" s="7">
        <f>YEAR(DATE(Calendar1Year,Calendar1MonthOption+1,1))</f>
        <v>2021</v>
      </c>
      <c r="C18" s="83" t="str">
        <f>TEXT(DATE(Calendar1Year,Calendar1MonthOption+1,1),"mmmm")</f>
        <v>September</v>
      </c>
      <c r="D18" s="83"/>
    </row>
    <row r="19" spans="1:8" ht="9" customHeight="1" x14ac:dyDescent="0.2"/>
    <row r="20" spans="1:8" s="6" customFormat="1" ht="24" customHeight="1" x14ac:dyDescent="0.25">
      <c r="B20" s="77" t="str">
        <f t="shared" ref="B20:H20" si="0">TEXT(B21,"dddd")</f>
        <v>Sunday</v>
      </c>
      <c r="C20" s="75" t="str">
        <f t="shared" si="0"/>
        <v>Monday</v>
      </c>
      <c r="D20" s="76" t="str">
        <f t="shared" si="0"/>
        <v>Tuesday</v>
      </c>
      <c r="E20" s="75" t="str">
        <f t="shared" si="0"/>
        <v>Wednesday</v>
      </c>
      <c r="F20" s="76" t="str">
        <f t="shared" si="0"/>
        <v>Thursday</v>
      </c>
      <c r="G20" s="75" t="str">
        <f t="shared" si="0"/>
        <v>Friday</v>
      </c>
      <c r="H20" s="78" t="str">
        <f t="shared" si="0"/>
        <v>Saturday</v>
      </c>
    </row>
    <row r="21" spans="1:8" s="8" customFormat="1" ht="24" customHeight="1" x14ac:dyDescent="0.3">
      <c r="B21" s="15">
        <f t="array" ref="B21:H21">Days+1+DATE(Calendar2Year,Calendar2MonthOption,1)-WEEKDAY(DATE(Calendar2Year,Calendar2MonthOption,1),WeekdayOption)</f>
        <v>44437</v>
      </c>
      <c r="C21" s="9">
        <v>44438</v>
      </c>
      <c r="D21" s="15">
        <v>44439</v>
      </c>
      <c r="E21" s="9">
        <v>44440</v>
      </c>
      <c r="F21" s="15">
        <v>44441</v>
      </c>
      <c r="G21" s="9">
        <v>44442</v>
      </c>
      <c r="H21" s="15">
        <v>44443</v>
      </c>
    </row>
    <row r="22" spans="1:8" ht="51" customHeight="1" x14ac:dyDescent="0.2">
      <c r="B22" s="16"/>
      <c r="C22" s="10"/>
      <c r="D22" s="16"/>
      <c r="E22" s="10"/>
      <c r="F22" s="16"/>
      <c r="G22" s="10"/>
      <c r="H22" s="16"/>
    </row>
    <row r="23" spans="1:8" s="8" customFormat="1" ht="24" customHeight="1" x14ac:dyDescent="0.3">
      <c r="B23" s="17">
        <f t="array" ref="B23:H23">Days+8+DATE(Calendar2Year,Calendar2MonthOption,1)-WEEKDAY(DATE(Calendar2Year,Calendar2MonthOption,1),WeekdayOption)</f>
        <v>44444</v>
      </c>
      <c r="C23" s="45">
        <v>44445</v>
      </c>
      <c r="D23" s="17">
        <v>44446</v>
      </c>
      <c r="E23" s="45">
        <v>44447</v>
      </c>
      <c r="F23" s="17">
        <v>44448</v>
      </c>
      <c r="G23" s="45">
        <v>44449</v>
      </c>
      <c r="H23" s="17">
        <v>44450</v>
      </c>
    </row>
    <row r="24" spans="1:8" ht="51" customHeight="1" x14ac:dyDescent="0.2">
      <c r="B24" s="18"/>
      <c r="C24" s="46" t="s">
        <v>4</v>
      </c>
      <c r="D24" s="18" t="s">
        <v>14</v>
      </c>
      <c r="E24" s="46"/>
      <c r="F24" s="18"/>
      <c r="G24" s="46"/>
      <c r="H24" s="18"/>
    </row>
    <row r="25" spans="1:8" s="8" customFormat="1" ht="24" customHeight="1" x14ac:dyDescent="0.3">
      <c r="B25" s="15">
        <f t="array" ref="B25:H25">Days+15+DATE(Calendar2Year,Calendar2MonthOption,1)-WEEKDAY(DATE(Calendar2Year,Calendar2MonthOption,1),WeekdayOption)</f>
        <v>44451</v>
      </c>
      <c r="C25" s="9">
        <v>44452</v>
      </c>
      <c r="D25" s="15">
        <v>44453</v>
      </c>
      <c r="E25" s="9">
        <v>44454</v>
      </c>
      <c r="F25" s="15">
        <v>44455</v>
      </c>
      <c r="G25" s="9">
        <v>44456</v>
      </c>
      <c r="H25" s="15">
        <v>44457</v>
      </c>
    </row>
    <row r="26" spans="1:8" ht="51" customHeight="1" x14ac:dyDescent="0.2">
      <c r="B26" s="16"/>
      <c r="C26" s="10"/>
      <c r="D26" s="126" t="s">
        <v>15</v>
      </c>
      <c r="E26" s="10" t="s">
        <v>23</v>
      </c>
      <c r="F26" s="16"/>
      <c r="G26" s="10"/>
      <c r="H26" s="16"/>
    </row>
    <row r="27" spans="1:8" s="8" customFormat="1" ht="24" customHeight="1" x14ac:dyDescent="0.3">
      <c r="B27" s="17">
        <f t="array" ref="B27:H27">Days+22+DATE(Calendar2Year,Calendar2MonthOption,1)-WEEKDAY(DATE(Calendar2Year,Calendar2MonthOption,1),WeekdayOption)</f>
        <v>44458</v>
      </c>
      <c r="C27" s="45">
        <v>44459</v>
      </c>
      <c r="D27" s="17">
        <v>44460</v>
      </c>
      <c r="E27" s="45">
        <v>44461</v>
      </c>
      <c r="F27" s="17">
        <v>44462</v>
      </c>
      <c r="G27" s="45">
        <v>44463</v>
      </c>
      <c r="H27" s="17">
        <v>44464</v>
      </c>
    </row>
    <row r="28" spans="1:8" ht="51" customHeight="1" x14ac:dyDescent="0.2">
      <c r="B28" s="18"/>
      <c r="C28" s="46"/>
      <c r="D28" s="18"/>
      <c r="E28" s="46"/>
      <c r="F28" s="18"/>
      <c r="G28" s="46"/>
      <c r="H28" s="18"/>
    </row>
    <row r="29" spans="1:8" s="8" customFormat="1" ht="24" customHeight="1" x14ac:dyDescent="0.3">
      <c r="B29" s="15">
        <f t="array" ref="B29:H29">Days+29+DATE(Calendar2Year,Calendar2MonthOption,1)-WEEKDAY(DATE(Calendar2Year,Calendar2MonthOption,1),WeekdayOption)</f>
        <v>44465</v>
      </c>
      <c r="C29" s="9">
        <v>44466</v>
      </c>
      <c r="D29" s="15">
        <v>44467</v>
      </c>
      <c r="E29" s="9">
        <v>44468</v>
      </c>
      <c r="F29" s="15">
        <v>44469</v>
      </c>
      <c r="G29" s="9">
        <v>44470</v>
      </c>
      <c r="H29" s="15">
        <v>44471</v>
      </c>
    </row>
    <row r="30" spans="1:8" ht="51" customHeight="1" x14ac:dyDescent="0.2">
      <c r="B30" s="16"/>
      <c r="C30" s="10"/>
      <c r="D30" s="16"/>
      <c r="E30" s="10"/>
      <c r="F30" s="16"/>
      <c r="G30" s="10"/>
      <c r="H30" s="16"/>
    </row>
    <row r="31" spans="1:8" s="8" customFormat="1" ht="24" customHeight="1" x14ac:dyDescent="0.3">
      <c r="B31" s="17">
        <f t="array" ref="B31:C31">Days+36+DATE(Calendar2Year,Calendar2MonthOption,1)-WEEKDAY(DATE(Calendar2Year,Calendar2MonthOption,1),WeekdayOption)</f>
        <v>44472</v>
      </c>
      <c r="C31" s="45">
        <v>44473</v>
      </c>
      <c r="D31" s="108" t="s">
        <v>0</v>
      </c>
      <c r="E31" s="109"/>
      <c r="F31" s="109"/>
      <c r="G31" s="109"/>
      <c r="H31" s="110"/>
    </row>
    <row r="32" spans="1:8" ht="51" customHeight="1" x14ac:dyDescent="0.2">
      <c r="B32" s="18"/>
      <c r="C32" s="46"/>
      <c r="D32" s="111"/>
      <c r="E32" s="112"/>
      <c r="F32" s="112"/>
      <c r="G32" s="112"/>
      <c r="H32" s="113"/>
    </row>
    <row r="33" spans="1:8" s="3" customFormat="1" ht="9" customHeight="1" x14ac:dyDescent="0.2">
      <c r="B33" s="4"/>
      <c r="C33" s="4"/>
      <c r="D33" s="5"/>
      <c r="E33" s="5"/>
      <c r="F33" s="5"/>
      <c r="G33" s="5"/>
      <c r="H33" s="5"/>
    </row>
    <row r="34" spans="1:8" s="2" customFormat="1" ht="95.25" customHeight="1" x14ac:dyDescent="0.2">
      <c r="A34" s="1"/>
      <c r="B34" s="7">
        <f>YEAR(DATE(Calendar2Year,Calendar2MonthOption+1,1))</f>
        <v>2021</v>
      </c>
      <c r="C34" s="83" t="str">
        <f>TEXT(DATE(Calendar2Year,Calendar2MonthOption+1,1),"mmmm")</f>
        <v>October</v>
      </c>
      <c r="D34" s="83"/>
    </row>
    <row r="35" spans="1:8" ht="9" customHeight="1" x14ac:dyDescent="0.2"/>
    <row r="36" spans="1:8" s="6" customFormat="1" ht="24" customHeight="1" x14ac:dyDescent="0.25">
      <c r="B36" s="81" t="str">
        <f t="shared" ref="B36:H36" si="1">TEXT(B37,"dddd")</f>
        <v>Sunday</v>
      </c>
      <c r="C36" s="79" t="str">
        <f t="shared" si="1"/>
        <v>Monday</v>
      </c>
      <c r="D36" s="80" t="str">
        <f t="shared" si="1"/>
        <v>Tuesday</v>
      </c>
      <c r="E36" s="79" t="str">
        <f t="shared" si="1"/>
        <v>Wednesday</v>
      </c>
      <c r="F36" s="80" t="str">
        <f t="shared" si="1"/>
        <v>Thursday</v>
      </c>
      <c r="G36" s="79" t="str">
        <f t="shared" si="1"/>
        <v>Friday</v>
      </c>
      <c r="H36" s="82" t="str">
        <f t="shared" si="1"/>
        <v>Saturday</v>
      </c>
    </row>
    <row r="37" spans="1:8" s="8" customFormat="1" ht="24" customHeight="1" x14ac:dyDescent="0.3">
      <c r="B37" s="19">
        <f t="array" ref="B37:H37">Days+1+DATE(Calendar3Year,Calendar3MonthOption,1)-WEEKDAY(DATE(Calendar3Year,Calendar3MonthOption,1),WeekdayOption)</f>
        <v>44465</v>
      </c>
      <c r="C37" s="9">
        <v>44466</v>
      </c>
      <c r="D37" s="19">
        <v>44467</v>
      </c>
      <c r="E37" s="9">
        <v>44468</v>
      </c>
      <c r="F37" s="19">
        <v>44469</v>
      </c>
      <c r="G37" s="9">
        <v>44470</v>
      </c>
      <c r="H37" s="19">
        <v>44471</v>
      </c>
    </row>
    <row r="38" spans="1:8" ht="51" customHeight="1" x14ac:dyDescent="0.2">
      <c r="B38" s="20"/>
      <c r="C38" s="10"/>
      <c r="D38" s="20"/>
      <c r="E38" s="10"/>
      <c r="F38" s="20"/>
      <c r="G38" s="10"/>
      <c r="H38" s="20"/>
    </row>
    <row r="39" spans="1:8" s="8" customFormat="1" ht="24" customHeight="1" x14ac:dyDescent="0.3">
      <c r="B39" s="21">
        <f t="array" ref="B39:H39">Days+8+DATE(Calendar3Year,Calendar3MonthOption,1)-WEEKDAY(DATE(Calendar3Year,Calendar3MonthOption,1),WeekdayOption)</f>
        <v>44472</v>
      </c>
      <c r="C39" s="22">
        <v>44473</v>
      </c>
      <c r="D39" s="21">
        <v>44474</v>
      </c>
      <c r="E39" s="22">
        <v>44475</v>
      </c>
      <c r="F39" s="21">
        <v>44476</v>
      </c>
      <c r="G39" s="22">
        <v>44477</v>
      </c>
      <c r="H39" s="21">
        <v>44478</v>
      </c>
    </row>
    <row r="40" spans="1:8" ht="51" customHeight="1" x14ac:dyDescent="0.2">
      <c r="B40" s="23"/>
      <c r="C40" s="24"/>
      <c r="D40" s="23"/>
      <c r="E40" s="24" t="s">
        <v>17</v>
      </c>
      <c r="F40" s="23"/>
      <c r="G40" s="24"/>
      <c r="H40" s="23"/>
    </row>
    <row r="41" spans="1:8" s="8" customFormat="1" ht="24" customHeight="1" x14ac:dyDescent="0.3">
      <c r="B41" s="19">
        <f t="array" ref="B41:H41">Days+15+DATE(Calendar3Year,Calendar3MonthOption,1)-WEEKDAY(DATE(Calendar3Year,Calendar3MonthOption,1),WeekdayOption)</f>
        <v>44479</v>
      </c>
      <c r="C41" s="9">
        <v>44480</v>
      </c>
      <c r="D41" s="19">
        <v>44481</v>
      </c>
      <c r="E41" s="9">
        <v>44482</v>
      </c>
      <c r="F41" s="19">
        <v>44483</v>
      </c>
      <c r="G41" s="9">
        <v>44484</v>
      </c>
      <c r="H41" s="19">
        <v>44485</v>
      </c>
    </row>
    <row r="42" spans="1:8" ht="51" customHeight="1" x14ac:dyDescent="0.2">
      <c r="B42" s="20"/>
      <c r="C42" s="10" t="s">
        <v>13</v>
      </c>
      <c r="D42" s="127" t="s">
        <v>15</v>
      </c>
      <c r="E42" s="10"/>
      <c r="F42" s="20"/>
      <c r="G42" s="10"/>
      <c r="H42" s="20"/>
    </row>
    <row r="43" spans="1:8" s="8" customFormat="1" ht="24" customHeight="1" x14ac:dyDescent="0.3">
      <c r="B43" s="21">
        <f t="array" ref="B43:H43">Days+22+DATE(Calendar3Year,Calendar3MonthOption,1)-WEEKDAY(DATE(Calendar3Year,Calendar3MonthOption,1),WeekdayOption)</f>
        <v>44486</v>
      </c>
      <c r="C43" s="22">
        <v>44487</v>
      </c>
      <c r="D43" s="21">
        <v>44488</v>
      </c>
      <c r="E43" s="22">
        <v>44489</v>
      </c>
      <c r="F43" s="21">
        <v>44490</v>
      </c>
      <c r="G43" s="22">
        <v>44491</v>
      </c>
      <c r="H43" s="21">
        <v>44492</v>
      </c>
    </row>
    <row r="44" spans="1:8" ht="51" customHeight="1" x14ac:dyDescent="0.2">
      <c r="B44" s="23"/>
      <c r="C44" s="24"/>
      <c r="D44" s="23"/>
      <c r="E44" s="24"/>
      <c r="F44" s="23"/>
      <c r="G44" s="24"/>
      <c r="H44" s="23"/>
    </row>
    <row r="45" spans="1:8" s="8" customFormat="1" ht="24" customHeight="1" x14ac:dyDescent="0.3">
      <c r="B45" s="19">
        <f t="array" ref="B45:H45">Days+29+DATE(Calendar3Year,Calendar3MonthOption,1)-WEEKDAY(DATE(Calendar3Year,Calendar3MonthOption,1),WeekdayOption)</f>
        <v>44493</v>
      </c>
      <c r="C45" s="9">
        <v>44494</v>
      </c>
      <c r="D45" s="19">
        <v>44495</v>
      </c>
      <c r="E45" s="9">
        <v>44496</v>
      </c>
      <c r="F45" s="19">
        <v>44497</v>
      </c>
      <c r="G45" s="9">
        <v>44498</v>
      </c>
      <c r="H45" s="19">
        <v>44499</v>
      </c>
    </row>
    <row r="46" spans="1:8" ht="51" customHeight="1" x14ac:dyDescent="0.2">
      <c r="B46" s="20"/>
      <c r="C46" s="10"/>
      <c r="D46" s="20"/>
      <c r="E46" s="10"/>
      <c r="F46" s="20"/>
      <c r="G46" s="10"/>
      <c r="H46" s="20"/>
    </row>
    <row r="47" spans="1:8" s="8" customFormat="1" ht="24" customHeight="1" x14ac:dyDescent="0.3">
      <c r="B47" s="21">
        <f t="array" ref="B47:C47">Days+36+DATE(Calendar3Year,Calendar3MonthOption,1)-WEEKDAY(DATE(Calendar3Year,Calendar3MonthOption,1),WeekdayOption)</f>
        <v>44500</v>
      </c>
      <c r="C47" s="22">
        <v>44501</v>
      </c>
      <c r="D47" s="84" t="s">
        <v>0</v>
      </c>
      <c r="E47" s="85"/>
      <c r="F47" s="85"/>
      <c r="G47" s="85"/>
      <c r="H47" s="86"/>
    </row>
    <row r="48" spans="1:8" ht="51" customHeight="1" x14ac:dyDescent="0.2">
      <c r="B48" s="23" t="s">
        <v>5</v>
      </c>
      <c r="C48" s="24"/>
      <c r="D48" s="93"/>
      <c r="E48" s="94"/>
      <c r="F48" s="94"/>
      <c r="G48" s="94"/>
      <c r="H48" s="95"/>
    </row>
    <row r="49" spans="1:8" s="3" customFormat="1" ht="9" customHeight="1" x14ac:dyDescent="0.2">
      <c r="B49" s="4"/>
      <c r="C49" s="4"/>
      <c r="D49" s="5"/>
      <c r="E49" s="5"/>
      <c r="F49" s="5"/>
      <c r="G49" s="5"/>
      <c r="H49" s="5"/>
    </row>
    <row r="50" spans="1:8" s="2" customFormat="1" ht="95.25" customHeight="1" x14ac:dyDescent="0.2">
      <c r="A50" s="1"/>
      <c r="B50" s="7">
        <f>YEAR(DATE(Calendar3Year,Calendar3MonthOption+1,1))</f>
        <v>2021</v>
      </c>
      <c r="C50" s="83" t="str">
        <f>TEXT(DATE(Calendar3Year,Calendar3MonthOption+1,1),"mmmm")</f>
        <v>November</v>
      </c>
      <c r="D50" s="83"/>
    </row>
    <row r="51" spans="1:8" ht="9" customHeight="1" x14ac:dyDescent="0.2"/>
    <row r="52" spans="1:8" s="6" customFormat="1" ht="24" customHeight="1" x14ac:dyDescent="0.25">
      <c r="B52" s="67" t="str">
        <f t="shared" ref="B52:H52" si="2">TEXT(B53,"dddd")</f>
        <v>Sunday</v>
      </c>
      <c r="C52" s="68" t="str">
        <f t="shared" si="2"/>
        <v>Monday</v>
      </c>
      <c r="D52" s="69" t="str">
        <f t="shared" si="2"/>
        <v>Tuesday</v>
      </c>
      <c r="E52" s="68" t="str">
        <f t="shared" si="2"/>
        <v>Wednesday</v>
      </c>
      <c r="F52" s="69" t="str">
        <f t="shared" si="2"/>
        <v>Thursday</v>
      </c>
      <c r="G52" s="68" t="str">
        <f t="shared" si="2"/>
        <v>Friday</v>
      </c>
      <c r="H52" s="70" t="str">
        <f t="shared" si="2"/>
        <v>Saturday</v>
      </c>
    </row>
    <row r="53" spans="1:8" s="8" customFormat="1" ht="24" customHeight="1" x14ac:dyDescent="0.3">
      <c r="B53" s="25">
        <f t="array" ref="B53:H53">Days+1+DATE(Calendar4Year,Calendar4MonthOption,1)-WEEKDAY(DATE(Calendar4Year,Calendar4MonthOption,1),WeekdayOption)</f>
        <v>44500</v>
      </c>
      <c r="C53" s="9">
        <v>44501</v>
      </c>
      <c r="D53" s="25">
        <v>44502</v>
      </c>
      <c r="E53" s="9">
        <v>44503</v>
      </c>
      <c r="F53" s="25">
        <v>44504</v>
      </c>
      <c r="G53" s="9">
        <v>44505</v>
      </c>
      <c r="H53" s="25">
        <v>44506</v>
      </c>
    </row>
    <row r="54" spans="1:8" ht="51" customHeight="1" x14ac:dyDescent="0.2">
      <c r="B54" s="26"/>
      <c r="C54" s="10"/>
      <c r="D54" s="26"/>
      <c r="E54" s="10"/>
      <c r="F54" s="26"/>
      <c r="G54" s="10" t="s">
        <v>22</v>
      </c>
      <c r="H54" s="26"/>
    </row>
    <row r="55" spans="1:8" s="8" customFormat="1" ht="24" customHeight="1" x14ac:dyDescent="0.3">
      <c r="B55" s="13">
        <f t="array" ref="B55:H55">Days+8+DATE(Calendar4Year,Calendar4MonthOption,1)-WEEKDAY(DATE(Calendar4Year,Calendar4MonthOption,1),WeekdayOption)</f>
        <v>44507</v>
      </c>
      <c r="C55" s="27">
        <v>44508</v>
      </c>
      <c r="D55" s="13">
        <v>44509</v>
      </c>
      <c r="E55" s="27">
        <v>44510</v>
      </c>
      <c r="F55" s="13">
        <v>44511</v>
      </c>
      <c r="G55" s="27">
        <v>44512</v>
      </c>
      <c r="H55" s="13">
        <v>44513</v>
      </c>
    </row>
    <row r="56" spans="1:8" ht="51" customHeight="1" x14ac:dyDescent="0.2">
      <c r="B56" s="14"/>
      <c r="C56" s="28"/>
      <c r="D56" s="128" t="s">
        <v>15</v>
      </c>
      <c r="E56" s="28"/>
      <c r="F56" s="14"/>
      <c r="G56" s="28"/>
      <c r="H56" s="14"/>
    </row>
    <row r="57" spans="1:8" s="8" customFormat="1" ht="24" customHeight="1" x14ac:dyDescent="0.3">
      <c r="B57" s="25">
        <f t="array" ref="B57:H57">Days+15+DATE(Calendar4Year,Calendar4MonthOption,1)-WEEKDAY(DATE(Calendar4Year,Calendar4MonthOption,1),WeekdayOption)</f>
        <v>44514</v>
      </c>
      <c r="C57" s="9">
        <v>44515</v>
      </c>
      <c r="D57" s="25">
        <v>44516</v>
      </c>
      <c r="E57" s="9">
        <v>44517</v>
      </c>
      <c r="F57" s="25">
        <v>44518</v>
      </c>
      <c r="G57" s="9">
        <v>44519</v>
      </c>
      <c r="H57" s="25">
        <v>44520</v>
      </c>
    </row>
    <row r="58" spans="1:8" ht="51" customHeight="1" x14ac:dyDescent="0.2">
      <c r="B58" s="26"/>
      <c r="C58" s="10"/>
      <c r="D58" s="26"/>
      <c r="E58" s="10" t="s">
        <v>18</v>
      </c>
      <c r="F58" s="26"/>
      <c r="G58" s="10"/>
      <c r="H58" s="26"/>
    </row>
    <row r="59" spans="1:8" s="8" customFormat="1" ht="24" customHeight="1" x14ac:dyDescent="0.3">
      <c r="B59" s="13">
        <f t="array" ref="B59:H59">Days+22+DATE(Calendar4Year,Calendar4MonthOption,1)-WEEKDAY(DATE(Calendar4Year,Calendar4MonthOption,1),WeekdayOption)</f>
        <v>44521</v>
      </c>
      <c r="C59" s="27">
        <v>44522</v>
      </c>
      <c r="D59" s="13">
        <v>44523</v>
      </c>
      <c r="E59" s="27">
        <v>44524</v>
      </c>
      <c r="F59" s="13">
        <v>44525</v>
      </c>
      <c r="G59" s="27">
        <v>44526</v>
      </c>
      <c r="H59" s="13">
        <v>44527</v>
      </c>
    </row>
    <row r="60" spans="1:8" ht="51" customHeight="1" x14ac:dyDescent="0.2">
      <c r="B60" s="14"/>
      <c r="C60" s="28"/>
      <c r="D60" s="14"/>
      <c r="E60" s="28"/>
      <c r="F60" s="14"/>
      <c r="G60" s="28"/>
      <c r="H60" s="14"/>
    </row>
    <row r="61" spans="1:8" s="8" customFormat="1" ht="24" customHeight="1" x14ac:dyDescent="0.3">
      <c r="B61" s="25">
        <f t="array" ref="B61:H61">Days+29+DATE(Calendar4Year,Calendar4MonthOption,1)-WEEKDAY(DATE(Calendar4Year,Calendar4MonthOption,1),WeekdayOption)</f>
        <v>44528</v>
      </c>
      <c r="C61" s="9">
        <v>44529</v>
      </c>
      <c r="D61" s="25">
        <v>44530</v>
      </c>
      <c r="E61" s="9">
        <v>44531</v>
      </c>
      <c r="F61" s="25">
        <v>44532</v>
      </c>
      <c r="G61" s="9">
        <v>44533</v>
      </c>
      <c r="H61" s="25">
        <v>44534</v>
      </c>
    </row>
    <row r="62" spans="1:8" ht="51" customHeight="1" x14ac:dyDescent="0.2">
      <c r="B62" s="26"/>
      <c r="C62" s="10"/>
      <c r="D62" s="26"/>
      <c r="E62" s="10"/>
      <c r="F62" s="26"/>
      <c r="G62" s="10"/>
      <c r="H62" s="26"/>
    </row>
    <row r="63" spans="1:8" s="8" customFormat="1" ht="24" customHeight="1" x14ac:dyDescent="0.3">
      <c r="B63" s="13">
        <f t="array" ref="B63:C63">Days+36+DATE(Calendar4Year,Calendar4MonthOption,1)-WEEKDAY(DATE(Calendar4Year,Calendar4MonthOption,1),WeekdayOption)</f>
        <v>44535</v>
      </c>
      <c r="C63" s="27">
        <v>44536</v>
      </c>
      <c r="D63" s="102" t="s">
        <v>0</v>
      </c>
      <c r="E63" s="103"/>
      <c r="F63" s="103"/>
      <c r="G63" s="103"/>
      <c r="H63" s="104"/>
    </row>
    <row r="64" spans="1:8" ht="51" customHeight="1" x14ac:dyDescent="0.2">
      <c r="B64" s="14"/>
      <c r="C64" s="28"/>
      <c r="D64" s="96"/>
      <c r="E64" s="97"/>
      <c r="F64" s="97"/>
      <c r="G64" s="97"/>
      <c r="H64" s="98"/>
    </row>
    <row r="65" spans="1:8" s="3" customFormat="1" ht="9" customHeight="1" x14ac:dyDescent="0.2">
      <c r="B65" s="4"/>
      <c r="C65" s="4"/>
      <c r="D65" s="5"/>
      <c r="E65" s="5"/>
      <c r="F65" s="5"/>
      <c r="G65" s="5"/>
      <c r="H65" s="5"/>
    </row>
    <row r="66" spans="1:8" s="2" customFormat="1" ht="95.25" customHeight="1" x14ac:dyDescent="0.2">
      <c r="A66" s="1"/>
      <c r="B66" s="7">
        <f>YEAR(DATE(Calendar4Year,Calendar4MonthOption+1,1))</f>
        <v>2021</v>
      </c>
      <c r="C66" s="83" t="str">
        <f>TEXT(DATE(Calendar4Year,Calendar4MonthOption+1,1),"mmmm")</f>
        <v>December</v>
      </c>
      <c r="D66" s="83"/>
    </row>
    <row r="67" spans="1:8" ht="9" customHeight="1" x14ac:dyDescent="0.2"/>
    <row r="68" spans="1:8" s="6" customFormat="1" ht="24" customHeight="1" x14ac:dyDescent="0.25">
      <c r="B68" s="61" t="str">
        <f t="shared" ref="B68:G68" si="3">TEXT(B69,"dddd")</f>
        <v>Sunday</v>
      </c>
      <c r="C68" s="59" t="str">
        <f t="shared" si="3"/>
        <v>Monday</v>
      </c>
      <c r="D68" s="60" t="str">
        <f t="shared" si="3"/>
        <v>Tuesday</v>
      </c>
      <c r="E68" s="59" t="str">
        <f t="shared" si="3"/>
        <v>Wednesday</v>
      </c>
      <c r="F68" s="60" t="str">
        <f t="shared" si="3"/>
        <v>Thursday</v>
      </c>
      <c r="G68" s="59" t="str">
        <f t="shared" si="3"/>
        <v>Friday</v>
      </c>
      <c r="H68" s="62" t="str">
        <f>TEXT(H69,"dddd")</f>
        <v>Saturday</v>
      </c>
    </row>
    <row r="69" spans="1:8" s="8" customFormat="1" ht="24" customHeight="1" x14ac:dyDescent="0.3">
      <c r="B69" s="29">
        <f t="array" ref="B69:H69">Days+1+DATE(Calendar5Year,Calendar5MonthOption,1)-WEEKDAY(DATE(Calendar5Year,Calendar5MonthOption,1),WeekdayOption)</f>
        <v>44528</v>
      </c>
      <c r="C69" s="9">
        <v>44529</v>
      </c>
      <c r="D69" s="29">
        <v>44530</v>
      </c>
      <c r="E69" s="9">
        <v>44531</v>
      </c>
      <c r="F69" s="29">
        <v>44532</v>
      </c>
      <c r="G69" s="9">
        <v>44533</v>
      </c>
      <c r="H69" s="29">
        <v>44534</v>
      </c>
    </row>
    <row r="70" spans="1:8" ht="51" customHeight="1" x14ac:dyDescent="0.2">
      <c r="B70" s="30"/>
      <c r="C70" s="10"/>
      <c r="D70" s="30"/>
      <c r="E70" s="10"/>
      <c r="F70" s="30"/>
      <c r="G70" s="10"/>
      <c r="H70" s="30"/>
    </row>
    <row r="71" spans="1:8" s="8" customFormat="1" ht="24" customHeight="1" x14ac:dyDescent="0.3">
      <c r="B71" s="11">
        <f t="array" ref="B71:H71">Days+8+DATE(Calendar5Year,Calendar5MonthOption,1)-WEEKDAY(DATE(Calendar5Year,Calendar5MonthOption,1),WeekdayOption)</f>
        <v>44535</v>
      </c>
      <c r="C71" s="31">
        <v>44536</v>
      </c>
      <c r="D71" s="11">
        <v>44537</v>
      </c>
      <c r="E71" s="31">
        <v>44538</v>
      </c>
      <c r="F71" s="11">
        <v>44539</v>
      </c>
      <c r="G71" s="31">
        <v>44540</v>
      </c>
      <c r="H71" s="11">
        <v>44541</v>
      </c>
    </row>
    <row r="72" spans="1:8" ht="51" customHeight="1" x14ac:dyDescent="0.2">
      <c r="B72" s="12"/>
      <c r="C72" s="32"/>
      <c r="D72" s="129" t="s">
        <v>15</v>
      </c>
      <c r="E72" s="32"/>
      <c r="F72" s="12"/>
      <c r="G72" s="32" t="s">
        <v>22</v>
      </c>
      <c r="H72" s="12"/>
    </row>
    <row r="73" spans="1:8" s="8" customFormat="1" ht="24" customHeight="1" x14ac:dyDescent="0.3">
      <c r="B73" s="29">
        <f t="array" ref="B73:H73">Days+15+DATE(Calendar5Year,Calendar5MonthOption,1)-WEEKDAY(DATE(Calendar5Year,Calendar5MonthOption,1),WeekdayOption)</f>
        <v>44542</v>
      </c>
      <c r="C73" s="9">
        <v>44543</v>
      </c>
      <c r="D73" s="29">
        <v>44544</v>
      </c>
      <c r="E73" s="9">
        <v>44545</v>
      </c>
      <c r="F73" s="29">
        <v>44546</v>
      </c>
      <c r="G73" s="9">
        <v>44547</v>
      </c>
      <c r="H73" s="29">
        <v>44548</v>
      </c>
    </row>
    <row r="74" spans="1:8" ht="51" customHeight="1" x14ac:dyDescent="0.2">
      <c r="B74" s="30"/>
      <c r="C74" s="10"/>
      <c r="D74" s="30"/>
      <c r="E74" s="10"/>
      <c r="F74" s="30"/>
      <c r="G74" s="10"/>
      <c r="H74" s="30"/>
    </row>
    <row r="75" spans="1:8" s="8" customFormat="1" ht="24" customHeight="1" x14ac:dyDescent="0.3">
      <c r="B75" s="11">
        <f t="array" ref="B75:H75">Days+22+DATE(Calendar5Year,Calendar5MonthOption,1)-WEEKDAY(DATE(Calendar5Year,Calendar5MonthOption,1),WeekdayOption)</f>
        <v>44549</v>
      </c>
      <c r="C75" s="31">
        <v>44550</v>
      </c>
      <c r="D75" s="11">
        <v>44551</v>
      </c>
      <c r="E75" s="31">
        <v>44552</v>
      </c>
      <c r="F75" s="11">
        <v>44553</v>
      </c>
      <c r="G75" s="31">
        <v>44554</v>
      </c>
      <c r="H75" s="11">
        <v>44555</v>
      </c>
    </row>
    <row r="76" spans="1:8" ht="51" customHeight="1" x14ac:dyDescent="0.2">
      <c r="B76" s="12"/>
      <c r="C76" s="32"/>
      <c r="D76" s="12"/>
      <c r="E76" s="32"/>
      <c r="F76" s="12"/>
      <c r="G76" s="32"/>
      <c r="H76" s="12" t="s">
        <v>6</v>
      </c>
    </row>
    <row r="77" spans="1:8" s="8" customFormat="1" ht="24" customHeight="1" x14ac:dyDescent="0.3">
      <c r="B77" s="29">
        <f t="array" ref="B77:H77">Days+29+DATE(Calendar5Year,Calendar5MonthOption,1)-WEEKDAY(DATE(Calendar5Year,Calendar5MonthOption,1),WeekdayOption)</f>
        <v>44556</v>
      </c>
      <c r="C77" s="9">
        <v>44557</v>
      </c>
      <c r="D77" s="29">
        <v>44558</v>
      </c>
      <c r="E77" s="9">
        <v>44559</v>
      </c>
      <c r="F77" s="29">
        <v>44560</v>
      </c>
      <c r="G77" s="9">
        <v>44561</v>
      </c>
      <c r="H77" s="29">
        <v>44562</v>
      </c>
    </row>
    <row r="78" spans="1:8" ht="51" customHeight="1" x14ac:dyDescent="0.2">
      <c r="B78" s="30"/>
      <c r="C78" s="10"/>
      <c r="D78" s="30"/>
      <c r="E78" s="10"/>
      <c r="F78" s="30"/>
      <c r="G78" s="10" t="s">
        <v>7</v>
      </c>
      <c r="H78" s="30"/>
    </row>
    <row r="79" spans="1:8" s="8" customFormat="1" ht="24" customHeight="1" x14ac:dyDescent="0.3">
      <c r="B79" s="11">
        <f t="array" ref="B79:C79">Days+36+DATE(Calendar5Year,Calendar5MonthOption,1)-WEEKDAY(DATE(Calendar5Year,Calendar5MonthOption,1),WeekdayOption)</f>
        <v>44563</v>
      </c>
      <c r="C79" s="31">
        <v>44564</v>
      </c>
      <c r="D79" s="105" t="s">
        <v>0</v>
      </c>
      <c r="E79" s="106"/>
      <c r="F79" s="106"/>
      <c r="G79" s="106"/>
      <c r="H79" s="107"/>
    </row>
    <row r="80" spans="1:8" ht="51" customHeight="1" x14ac:dyDescent="0.2">
      <c r="B80" s="12"/>
      <c r="C80" s="32"/>
      <c r="D80" s="99"/>
      <c r="E80" s="100"/>
      <c r="F80" s="100"/>
      <c r="G80" s="100"/>
      <c r="H80" s="101"/>
    </row>
    <row r="81" spans="1:8" s="3" customFormat="1" ht="9" customHeight="1" x14ac:dyDescent="0.2">
      <c r="B81" s="4"/>
      <c r="C81" s="4"/>
      <c r="D81" s="5"/>
      <c r="E81" s="5"/>
      <c r="F81" s="5"/>
      <c r="G81" s="5"/>
      <c r="H81" s="5"/>
    </row>
    <row r="82" spans="1:8" s="2" customFormat="1" ht="95.25" customHeight="1" x14ac:dyDescent="0.2">
      <c r="A82" s="1"/>
      <c r="B82" s="7">
        <f>YEAR(DATE(Calendar5Year,Calendar5MonthOption+1,1))</f>
        <v>2022</v>
      </c>
      <c r="C82" s="83" t="str">
        <f>TEXT(DATE(Calendar5Year,Calendar5MonthOption+1,1),"mmmm")</f>
        <v>January</v>
      </c>
      <c r="D82" s="83"/>
    </row>
    <row r="83" spans="1:8" ht="9" customHeight="1" x14ac:dyDescent="0.2"/>
    <row r="84" spans="1:8" s="6" customFormat="1" ht="24" customHeight="1" x14ac:dyDescent="0.25">
      <c r="B84" s="65" t="str">
        <f t="shared" ref="B84:H84" si="4">TEXT(B85,"dddd")</f>
        <v>Sunday</v>
      </c>
      <c r="C84" s="63" t="str">
        <f t="shared" si="4"/>
        <v>Monday</v>
      </c>
      <c r="D84" s="64" t="str">
        <f t="shared" si="4"/>
        <v>Tuesday</v>
      </c>
      <c r="E84" s="63" t="str">
        <f t="shared" si="4"/>
        <v>Wednesday</v>
      </c>
      <c r="F84" s="64" t="str">
        <f t="shared" si="4"/>
        <v>Thursday</v>
      </c>
      <c r="G84" s="63" t="str">
        <f t="shared" si="4"/>
        <v>Friday</v>
      </c>
      <c r="H84" s="66" t="str">
        <f t="shared" si="4"/>
        <v>Saturday</v>
      </c>
    </row>
    <row r="85" spans="1:8" s="8" customFormat="1" ht="24" customHeight="1" x14ac:dyDescent="0.3">
      <c r="B85" s="33">
        <f t="array" ref="B85:H85">Days+1+DATE(Calendar6Year,Calendar6MonthOption,1)-WEEKDAY(DATE(Calendar6Year,Calendar6MonthOption,1),WeekdayOption)</f>
        <v>44556</v>
      </c>
      <c r="C85" s="9">
        <v>44557</v>
      </c>
      <c r="D85" s="33">
        <v>44558</v>
      </c>
      <c r="E85" s="9">
        <v>44559</v>
      </c>
      <c r="F85" s="33">
        <v>44560</v>
      </c>
      <c r="G85" s="9">
        <v>44561</v>
      </c>
      <c r="H85" s="33">
        <v>44562</v>
      </c>
    </row>
    <row r="86" spans="1:8" ht="51" customHeight="1" x14ac:dyDescent="0.2">
      <c r="B86" s="34"/>
      <c r="C86" s="10"/>
      <c r="D86" s="34"/>
      <c r="E86" s="10"/>
      <c r="F86" s="34"/>
      <c r="G86" s="10"/>
      <c r="H86" s="34"/>
    </row>
    <row r="87" spans="1:8" s="8" customFormat="1" ht="24" customHeight="1" x14ac:dyDescent="0.3">
      <c r="B87" s="35">
        <f t="array" ref="B87:H87">Days+8+DATE(Calendar6Year,Calendar6MonthOption,1)-WEEKDAY(DATE(Calendar6Year,Calendar6MonthOption,1),WeekdayOption)</f>
        <v>44563</v>
      </c>
      <c r="C87" s="36">
        <v>44564</v>
      </c>
      <c r="D87" s="35">
        <v>44565</v>
      </c>
      <c r="E87" s="36">
        <v>44566</v>
      </c>
      <c r="F87" s="35">
        <v>44567</v>
      </c>
      <c r="G87" s="36">
        <v>44568</v>
      </c>
      <c r="H87" s="35">
        <v>44569</v>
      </c>
    </row>
    <row r="88" spans="1:8" ht="51" customHeight="1" x14ac:dyDescent="0.2">
      <c r="B88" s="37"/>
      <c r="C88" s="38"/>
      <c r="D88" s="37"/>
      <c r="E88" s="38"/>
      <c r="F88" s="37"/>
      <c r="G88" s="38"/>
      <c r="H88" s="37"/>
    </row>
    <row r="89" spans="1:8" s="8" customFormat="1" ht="24" customHeight="1" x14ac:dyDescent="0.3">
      <c r="B89" s="33">
        <f t="array" ref="B89:H89">Days+15+DATE(Calendar6Year,Calendar6MonthOption,1)-WEEKDAY(DATE(Calendar6Year,Calendar6MonthOption,1),WeekdayOption)</f>
        <v>44570</v>
      </c>
      <c r="C89" s="9">
        <v>44571</v>
      </c>
      <c r="D89" s="33">
        <v>44572</v>
      </c>
      <c r="E89" s="9">
        <v>44573</v>
      </c>
      <c r="F89" s="33">
        <v>44574</v>
      </c>
      <c r="G89" s="9">
        <v>44575</v>
      </c>
      <c r="H89" s="33">
        <v>44576</v>
      </c>
    </row>
    <row r="90" spans="1:8" ht="51" customHeight="1" x14ac:dyDescent="0.2">
      <c r="B90" s="34"/>
      <c r="C90" s="10"/>
      <c r="D90" s="34"/>
      <c r="E90" s="10"/>
      <c r="F90" s="34"/>
      <c r="G90" s="10"/>
      <c r="H90" s="34"/>
    </row>
    <row r="91" spans="1:8" s="8" customFormat="1" ht="24" customHeight="1" x14ac:dyDescent="0.3">
      <c r="B91" s="35">
        <f t="array" ref="B91:H91">Days+22+DATE(Calendar6Year,Calendar6MonthOption,1)-WEEKDAY(DATE(Calendar6Year,Calendar6MonthOption,1),WeekdayOption)</f>
        <v>44577</v>
      </c>
      <c r="C91" s="36">
        <v>44578</v>
      </c>
      <c r="D91" s="35">
        <v>44579</v>
      </c>
      <c r="E91" s="36">
        <v>44580</v>
      </c>
      <c r="F91" s="35">
        <v>44581</v>
      </c>
      <c r="G91" s="36">
        <v>44582</v>
      </c>
      <c r="H91" s="35">
        <v>44583</v>
      </c>
    </row>
    <row r="92" spans="1:8" ht="51" customHeight="1" x14ac:dyDescent="0.2">
      <c r="B92" s="37"/>
      <c r="C92" s="38"/>
      <c r="D92" s="130" t="s">
        <v>15</v>
      </c>
      <c r="E92" s="38"/>
      <c r="F92" s="37"/>
      <c r="G92" s="38"/>
      <c r="H92" s="37"/>
    </row>
    <row r="93" spans="1:8" s="8" customFormat="1" ht="24" customHeight="1" x14ac:dyDescent="0.3">
      <c r="B93" s="33">
        <f t="array" ref="B93:H93">Days+29+DATE(Calendar6Year,Calendar6MonthOption,1)-WEEKDAY(DATE(Calendar6Year,Calendar6MonthOption,1),WeekdayOption)</f>
        <v>44584</v>
      </c>
      <c r="C93" s="9">
        <v>44585</v>
      </c>
      <c r="D93" s="33">
        <v>44586</v>
      </c>
      <c r="E93" s="9">
        <v>44587</v>
      </c>
      <c r="F93" s="33">
        <v>44588</v>
      </c>
      <c r="G93" s="9">
        <v>44589</v>
      </c>
      <c r="H93" s="33">
        <v>44590</v>
      </c>
    </row>
    <row r="94" spans="1:8" ht="51" customHeight="1" x14ac:dyDescent="0.2">
      <c r="B94" s="34"/>
      <c r="C94" s="10"/>
      <c r="D94" s="34"/>
      <c r="E94" s="10"/>
      <c r="F94" s="34"/>
      <c r="G94" s="10"/>
      <c r="H94" s="34"/>
    </row>
    <row r="95" spans="1:8" s="8" customFormat="1" ht="24" customHeight="1" x14ac:dyDescent="0.3">
      <c r="B95" s="35">
        <f t="array" ref="B95:C95">Days+36+DATE(Calendar6Year,Calendar6MonthOption,1)-WEEKDAY(DATE(Calendar6Year,Calendar6MonthOption,1),WeekdayOption)</f>
        <v>44591</v>
      </c>
      <c r="C95" s="36">
        <v>44592</v>
      </c>
      <c r="D95" s="120" t="s">
        <v>0</v>
      </c>
      <c r="E95" s="121"/>
      <c r="F95" s="121"/>
      <c r="G95" s="121"/>
      <c r="H95" s="122"/>
    </row>
    <row r="96" spans="1:8" ht="51" customHeight="1" x14ac:dyDescent="0.2">
      <c r="B96" s="37"/>
      <c r="C96" s="38"/>
      <c r="D96" s="123"/>
      <c r="E96" s="124"/>
      <c r="F96" s="124"/>
      <c r="G96" s="124"/>
      <c r="H96" s="125"/>
    </row>
    <row r="97" spans="1:8" s="3" customFormat="1" ht="9" customHeight="1" x14ac:dyDescent="0.2">
      <c r="B97" s="4"/>
      <c r="C97" s="4"/>
      <c r="D97" s="5"/>
      <c r="E97" s="5"/>
      <c r="F97" s="5"/>
      <c r="G97" s="5"/>
      <c r="H97" s="5"/>
    </row>
    <row r="98" spans="1:8" s="2" customFormat="1" ht="95.25" customHeight="1" x14ac:dyDescent="0.2">
      <c r="A98" s="1"/>
      <c r="B98" s="7">
        <f>YEAR(DATE(Calendar6Year,Calendar6MonthOption+1,1))</f>
        <v>2022</v>
      </c>
      <c r="C98" s="83" t="str">
        <f>TEXT(DATE(Calendar6Year,Calendar6MonthOption+1,1),"mmmm")</f>
        <v>February</v>
      </c>
      <c r="D98" s="83"/>
    </row>
    <row r="99" spans="1:8" ht="9" customHeight="1" x14ac:dyDescent="0.2"/>
    <row r="100" spans="1:8" s="6" customFormat="1" ht="24" customHeight="1" x14ac:dyDescent="0.25">
      <c r="B100" s="67" t="str">
        <f t="shared" ref="B100:H100" si="5">TEXT(B101,"dddd")</f>
        <v>Sunday</v>
      </c>
      <c r="C100" s="68" t="str">
        <f t="shared" si="5"/>
        <v>Monday</v>
      </c>
      <c r="D100" s="69" t="str">
        <f t="shared" si="5"/>
        <v>Tuesday</v>
      </c>
      <c r="E100" s="68" t="str">
        <f t="shared" si="5"/>
        <v>Wednesday</v>
      </c>
      <c r="F100" s="69" t="str">
        <f t="shared" si="5"/>
        <v>Thursday</v>
      </c>
      <c r="G100" s="68" t="str">
        <f t="shared" si="5"/>
        <v>Friday</v>
      </c>
      <c r="H100" s="70" t="str">
        <f t="shared" si="5"/>
        <v>Saturday</v>
      </c>
    </row>
    <row r="101" spans="1:8" s="8" customFormat="1" ht="24" customHeight="1" x14ac:dyDescent="0.3">
      <c r="B101" s="25">
        <f t="array" ref="B101:H101">Days+1+DATE(Calendar7Year,Calendar7MonthOption,1)-WEEKDAY(DATE(Calendar7Year,Calendar7MonthOption,1),WeekdayOption)</f>
        <v>44591</v>
      </c>
      <c r="C101" s="9">
        <v>44592</v>
      </c>
      <c r="D101" s="25">
        <v>44593</v>
      </c>
      <c r="E101" s="9">
        <v>44594</v>
      </c>
      <c r="F101" s="25">
        <v>44595</v>
      </c>
      <c r="G101" s="9">
        <v>44596</v>
      </c>
      <c r="H101" s="25">
        <v>44597</v>
      </c>
    </row>
    <row r="102" spans="1:8" ht="51" customHeight="1" x14ac:dyDescent="0.2">
      <c r="B102" s="26"/>
      <c r="C102" s="10"/>
      <c r="D102" s="26"/>
      <c r="E102" s="10"/>
      <c r="F102" s="26"/>
      <c r="G102" s="10"/>
      <c r="H102" s="26"/>
    </row>
    <row r="103" spans="1:8" s="8" customFormat="1" ht="24" customHeight="1" x14ac:dyDescent="0.3">
      <c r="B103" s="13">
        <f t="array" ref="B103:H103">Days+8+DATE(Calendar7Year,Calendar7MonthOption,1)-WEEKDAY(DATE(Calendar7Year,Calendar7MonthOption,1),WeekdayOption)</f>
        <v>44598</v>
      </c>
      <c r="C103" s="27">
        <v>44599</v>
      </c>
      <c r="D103" s="13">
        <v>44600</v>
      </c>
      <c r="E103" s="27">
        <v>44601</v>
      </c>
      <c r="F103" s="13">
        <v>44602</v>
      </c>
      <c r="G103" s="27">
        <v>44603</v>
      </c>
      <c r="H103" s="13">
        <v>44604</v>
      </c>
    </row>
    <row r="104" spans="1:8" ht="51" customHeight="1" x14ac:dyDescent="0.2">
      <c r="B104" s="14"/>
      <c r="C104" s="28"/>
      <c r="D104" s="14"/>
      <c r="E104" s="28"/>
      <c r="F104" s="14"/>
      <c r="G104" s="28"/>
      <c r="H104" s="14"/>
    </row>
    <row r="105" spans="1:8" s="8" customFormat="1" ht="24" customHeight="1" x14ac:dyDescent="0.3">
      <c r="B105" s="25">
        <f t="array" ref="B105:H105">Days+15+DATE(Calendar7Year,Calendar7MonthOption,1)-WEEKDAY(DATE(Calendar7Year,Calendar7MonthOption,1),WeekdayOption)</f>
        <v>44605</v>
      </c>
      <c r="C105" s="9">
        <v>44606</v>
      </c>
      <c r="D105" s="25">
        <v>44607</v>
      </c>
      <c r="E105" s="9">
        <v>44608</v>
      </c>
      <c r="F105" s="25">
        <v>44609</v>
      </c>
      <c r="G105" s="9">
        <v>44610</v>
      </c>
      <c r="H105" s="25">
        <v>44611</v>
      </c>
    </row>
    <row r="106" spans="1:8" ht="51" customHeight="1" x14ac:dyDescent="0.2">
      <c r="B106" s="26"/>
      <c r="C106" s="10"/>
      <c r="D106" s="131" t="s">
        <v>15</v>
      </c>
      <c r="E106" s="10"/>
      <c r="F106" s="26"/>
      <c r="G106" s="10" t="s">
        <v>26</v>
      </c>
      <c r="H106" s="26"/>
    </row>
    <row r="107" spans="1:8" s="8" customFormat="1" ht="24" customHeight="1" x14ac:dyDescent="0.3">
      <c r="B107" s="13">
        <f t="array" ref="B107:H107">Days+22+DATE(Calendar7Year,Calendar7MonthOption,1)-WEEKDAY(DATE(Calendar7Year,Calendar7MonthOption,1),WeekdayOption)</f>
        <v>44612</v>
      </c>
      <c r="C107" s="27">
        <v>44613</v>
      </c>
      <c r="D107" s="13">
        <v>44614</v>
      </c>
      <c r="E107" s="27">
        <v>44615</v>
      </c>
      <c r="F107" s="13">
        <v>44616</v>
      </c>
      <c r="G107" s="27">
        <v>44617</v>
      </c>
      <c r="H107" s="13">
        <v>44618</v>
      </c>
    </row>
    <row r="108" spans="1:8" ht="51" customHeight="1" x14ac:dyDescent="0.2">
      <c r="B108" s="14"/>
      <c r="C108" s="28" t="s">
        <v>10</v>
      </c>
      <c r="D108" s="14"/>
      <c r="E108" s="28" t="s">
        <v>19</v>
      </c>
      <c r="F108" s="14"/>
      <c r="G108" s="28" t="s">
        <v>25</v>
      </c>
      <c r="H108" s="14"/>
    </row>
    <row r="109" spans="1:8" s="8" customFormat="1" ht="24" customHeight="1" x14ac:dyDescent="0.3">
      <c r="B109" s="25">
        <f t="array" ref="B109:H109">Days+29+DATE(Calendar7Year,Calendar7MonthOption,1)-WEEKDAY(DATE(Calendar7Year,Calendar7MonthOption,1),WeekdayOption)</f>
        <v>44619</v>
      </c>
      <c r="C109" s="9">
        <v>44620</v>
      </c>
      <c r="D109" s="25">
        <v>44621</v>
      </c>
      <c r="E109" s="9">
        <v>44622</v>
      </c>
      <c r="F109" s="25">
        <v>44623</v>
      </c>
      <c r="G109" s="9">
        <v>44624</v>
      </c>
      <c r="H109" s="25">
        <v>44625</v>
      </c>
    </row>
    <row r="110" spans="1:8" ht="51" customHeight="1" x14ac:dyDescent="0.2">
      <c r="B110" s="26"/>
      <c r="C110" s="10" t="s">
        <v>27</v>
      </c>
      <c r="D110" s="26"/>
      <c r="E110" s="10"/>
      <c r="F110" s="26"/>
      <c r="G110" s="10"/>
      <c r="H110" s="26"/>
    </row>
    <row r="111" spans="1:8" s="8" customFormat="1" ht="24" customHeight="1" x14ac:dyDescent="0.3">
      <c r="B111" s="13">
        <f t="array" ref="B111:C111">Days+36+DATE(Calendar7Year,Calendar7MonthOption,1)-WEEKDAY(DATE(Calendar7Year,Calendar7MonthOption,1),WeekdayOption)</f>
        <v>44626</v>
      </c>
      <c r="C111" s="27">
        <v>44627</v>
      </c>
      <c r="D111" s="102" t="s">
        <v>0</v>
      </c>
      <c r="E111" s="103"/>
      <c r="F111" s="103"/>
      <c r="G111" s="103"/>
      <c r="H111" s="104"/>
    </row>
    <row r="112" spans="1:8" ht="51" customHeight="1" x14ac:dyDescent="0.2">
      <c r="B112" s="14"/>
      <c r="C112" s="28"/>
      <c r="D112" s="96"/>
      <c r="E112" s="97"/>
      <c r="F112" s="97"/>
      <c r="G112" s="97"/>
      <c r="H112" s="98"/>
    </row>
    <row r="113" spans="1:8" s="3" customFormat="1" ht="9" customHeight="1" x14ac:dyDescent="0.2">
      <c r="B113" s="4"/>
      <c r="C113" s="4"/>
      <c r="D113" s="5"/>
      <c r="E113" s="5"/>
      <c r="F113" s="5"/>
      <c r="G113" s="5"/>
      <c r="H113" s="5"/>
    </row>
    <row r="114" spans="1:8" s="2" customFormat="1" ht="95.25" customHeight="1" x14ac:dyDescent="0.2">
      <c r="A114" s="1"/>
      <c r="B114" s="7">
        <f>YEAR(DATE(Calendar7Year,Calendar7MonthOption+1,1))</f>
        <v>2022</v>
      </c>
      <c r="C114" s="83" t="str">
        <f>TEXT(DATE(Calendar7Year,Calendar7MonthOption+1,1),"mmmm")</f>
        <v>March</v>
      </c>
      <c r="D114" s="83"/>
    </row>
    <row r="115" spans="1:8" ht="9" customHeight="1" x14ac:dyDescent="0.2"/>
    <row r="116" spans="1:8" s="6" customFormat="1" ht="24" customHeight="1" x14ac:dyDescent="0.25">
      <c r="B116" s="73" t="str">
        <f t="shared" ref="B116:H116" si="6">TEXT(B117,"dddd")</f>
        <v>Sunday</v>
      </c>
      <c r="C116" s="71" t="str">
        <f t="shared" si="6"/>
        <v>Monday</v>
      </c>
      <c r="D116" s="72" t="str">
        <f t="shared" si="6"/>
        <v>Tuesday</v>
      </c>
      <c r="E116" s="71" t="str">
        <f t="shared" si="6"/>
        <v>Wednesday</v>
      </c>
      <c r="F116" s="72" t="str">
        <f t="shared" si="6"/>
        <v>Thursday</v>
      </c>
      <c r="G116" s="71" t="str">
        <f t="shared" si="6"/>
        <v>Friday</v>
      </c>
      <c r="H116" s="74" t="str">
        <f t="shared" si="6"/>
        <v>Saturday</v>
      </c>
    </row>
    <row r="117" spans="1:8" s="8" customFormat="1" ht="24" customHeight="1" x14ac:dyDescent="0.3">
      <c r="B117" s="39">
        <f t="array" ref="B117:H117">Days+1+DATE(Calendar8Year,Calendar8MonthOption,1)-WEEKDAY(DATE(Calendar8Year,Calendar8MonthOption,1),WeekdayOption)</f>
        <v>44619</v>
      </c>
      <c r="C117" s="9">
        <v>44620</v>
      </c>
      <c r="D117" s="39">
        <v>44621</v>
      </c>
      <c r="E117" s="9">
        <v>44622</v>
      </c>
      <c r="F117" s="39">
        <v>44623</v>
      </c>
      <c r="G117" s="9">
        <v>44624</v>
      </c>
      <c r="H117" s="39">
        <v>44625</v>
      </c>
    </row>
    <row r="118" spans="1:8" ht="51" customHeight="1" x14ac:dyDescent="0.2">
      <c r="B118" s="40"/>
      <c r="C118" s="10"/>
      <c r="D118" s="40"/>
      <c r="E118" s="10"/>
      <c r="F118" s="40"/>
      <c r="G118" s="10" t="s">
        <v>24</v>
      </c>
      <c r="H118" s="40"/>
    </row>
    <row r="119" spans="1:8" s="8" customFormat="1" ht="24" customHeight="1" x14ac:dyDescent="0.3">
      <c r="B119" s="41">
        <f t="array" ref="B119:H119">Days+8+DATE(Calendar8Year,Calendar8MonthOption,1)-WEEKDAY(DATE(Calendar8Year,Calendar8MonthOption,1),WeekdayOption)</f>
        <v>44626</v>
      </c>
      <c r="C119" s="42">
        <v>44627</v>
      </c>
      <c r="D119" s="41">
        <v>44628</v>
      </c>
      <c r="E119" s="42">
        <v>44629</v>
      </c>
      <c r="F119" s="41">
        <v>44630</v>
      </c>
      <c r="G119" s="42">
        <v>44631</v>
      </c>
      <c r="H119" s="41">
        <v>44632</v>
      </c>
    </row>
    <row r="120" spans="1:8" ht="51" customHeight="1" x14ac:dyDescent="0.2">
      <c r="B120" s="43"/>
      <c r="C120" s="44"/>
      <c r="D120" s="43"/>
      <c r="E120" s="44"/>
      <c r="F120" s="43"/>
      <c r="G120" s="44" t="s">
        <v>22</v>
      </c>
      <c r="H120" s="43"/>
    </row>
    <row r="121" spans="1:8" s="8" customFormat="1" ht="24" customHeight="1" x14ac:dyDescent="0.3">
      <c r="B121" s="39">
        <f t="array" ref="B121:H121">Days+15+DATE(Calendar8Year,Calendar8MonthOption,1)-WEEKDAY(DATE(Calendar8Year,Calendar8MonthOption,1),WeekdayOption)</f>
        <v>44633</v>
      </c>
      <c r="C121" s="9">
        <v>44634</v>
      </c>
      <c r="D121" s="39">
        <v>44635</v>
      </c>
      <c r="E121" s="9">
        <v>44636</v>
      </c>
      <c r="F121" s="39">
        <v>44637</v>
      </c>
      <c r="G121" s="9">
        <v>44638</v>
      </c>
      <c r="H121" s="39">
        <v>44639</v>
      </c>
    </row>
    <row r="122" spans="1:8" ht="51" customHeight="1" x14ac:dyDescent="0.2">
      <c r="B122" s="40"/>
      <c r="C122" s="10"/>
      <c r="D122" s="40"/>
      <c r="E122" s="10"/>
      <c r="F122" s="40"/>
      <c r="G122" s="10"/>
      <c r="H122" s="40"/>
    </row>
    <row r="123" spans="1:8" s="8" customFormat="1" ht="24" customHeight="1" x14ac:dyDescent="0.3">
      <c r="B123" s="41">
        <f t="array" ref="B123:H123">Days+22+DATE(Calendar8Year,Calendar8MonthOption,1)-WEEKDAY(DATE(Calendar8Year,Calendar8MonthOption,1),WeekdayOption)</f>
        <v>44640</v>
      </c>
      <c r="C123" s="42">
        <v>44641</v>
      </c>
      <c r="D123" s="41">
        <v>44642</v>
      </c>
      <c r="E123" s="42">
        <v>44643</v>
      </c>
      <c r="F123" s="41">
        <v>44644</v>
      </c>
      <c r="G123" s="42">
        <v>44645</v>
      </c>
      <c r="H123" s="41">
        <v>44646</v>
      </c>
    </row>
    <row r="124" spans="1:8" ht="51" customHeight="1" x14ac:dyDescent="0.2">
      <c r="B124" s="43"/>
      <c r="C124" s="44"/>
      <c r="D124" s="132" t="s">
        <v>15</v>
      </c>
      <c r="E124" s="44"/>
      <c r="F124" s="43"/>
      <c r="G124" s="44"/>
      <c r="H124" s="43"/>
    </row>
    <row r="125" spans="1:8" s="8" customFormat="1" ht="24" customHeight="1" x14ac:dyDescent="0.3">
      <c r="B125" s="39">
        <f t="array" ref="B125:H125">Days+29+DATE(Calendar8Year,Calendar8MonthOption,1)-WEEKDAY(DATE(Calendar8Year,Calendar8MonthOption,1),WeekdayOption)</f>
        <v>44647</v>
      </c>
      <c r="C125" s="9">
        <v>44648</v>
      </c>
      <c r="D125" s="39">
        <v>44649</v>
      </c>
      <c r="E125" s="9">
        <v>44650</v>
      </c>
      <c r="F125" s="39">
        <v>44651</v>
      </c>
      <c r="G125" s="9">
        <v>44652</v>
      </c>
      <c r="H125" s="39">
        <v>44653</v>
      </c>
    </row>
    <row r="126" spans="1:8" ht="51" customHeight="1" x14ac:dyDescent="0.2">
      <c r="B126" s="40"/>
      <c r="C126" s="10"/>
      <c r="D126" s="40"/>
      <c r="E126" s="10"/>
      <c r="F126" s="40"/>
      <c r="G126" s="10"/>
      <c r="H126" s="40"/>
    </row>
    <row r="127" spans="1:8" s="8" customFormat="1" ht="24" customHeight="1" x14ac:dyDescent="0.3">
      <c r="B127" s="41">
        <f t="array" ref="B127:C127">Days+36+DATE(Calendar8Year,Calendar8MonthOption,1)-WEEKDAY(DATE(Calendar8Year,Calendar8MonthOption,1),WeekdayOption)</f>
        <v>44654</v>
      </c>
      <c r="C127" s="42">
        <v>44655</v>
      </c>
      <c r="D127" s="114" t="s">
        <v>0</v>
      </c>
      <c r="E127" s="115"/>
      <c r="F127" s="115"/>
      <c r="G127" s="115"/>
      <c r="H127" s="116"/>
    </row>
    <row r="128" spans="1:8" ht="51" customHeight="1" x14ac:dyDescent="0.2">
      <c r="B128" s="43"/>
      <c r="C128" s="44"/>
      <c r="D128" s="117"/>
      <c r="E128" s="118"/>
      <c r="F128" s="118"/>
      <c r="G128" s="118"/>
      <c r="H128" s="119"/>
    </row>
    <row r="129" spans="1:8" s="3" customFormat="1" ht="9" customHeight="1" x14ac:dyDescent="0.2">
      <c r="B129" s="4"/>
      <c r="C129" s="4"/>
      <c r="D129" s="5"/>
      <c r="E129" s="5"/>
      <c r="F129" s="5"/>
      <c r="G129" s="5"/>
      <c r="H129" s="5"/>
    </row>
    <row r="130" spans="1:8" s="2" customFormat="1" ht="95.25" customHeight="1" x14ac:dyDescent="0.2">
      <c r="A130" s="1"/>
      <c r="B130" s="7">
        <f>YEAR(DATE(Calendar8Year,Calendar8MonthOption+1,1))</f>
        <v>2022</v>
      </c>
      <c r="C130" s="83" t="str">
        <f>TEXT(DATE(Calendar8Year,Calendar8MonthOption+1,1),"mmmm")</f>
        <v>April</v>
      </c>
      <c r="D130" s="83"/>
    </row>
    <row r="131" spans="1:8" ht="9" customHeight="1" x14ac:dyDescent="0.2"/>
    <row r="132" spans="1:8" s="6" customFormat="1" ht="24" customHeight="1" x14ac:dyDescent="0.25">
      <c r="B132" s="77" t="str">
        <f t="shared" ref="B132:H132" si="7">TEXT(B133,"dddd")</f>
        <v>Sunday</v>
      </c>
      <c r="C132" s="75" t="str">
        <f t="shared" si="7"/>
        <v>Monday</v>
      </c>
      <c r="D132" s="76" t="str">
        <f t="shared" si="7"/>
        <v>Tuesday</v>
      </c>
      <c r="E132" s="75" t="str">
        <f t="shared" si="7"/>
        <v>Wednesday</v>
      </c>
      <c r="F132" s="76" t="str">
        <f t="shared" si="7"/>
        <v>Thursday</v>
      </c>
      <c r="G132" s="75" t="str">
        <f t="shared" si="7"/>
        <v>Friday</v>
      </c>
      <c r="H132" s="78" t="str">
        <f t="shared" si="7"/>
        <v>Saturday</v>
      </c>
    </row>
    <row r="133" spans="1:8" s="8" customFormat="1" ht="24" customHeight="1" x14ac:dyDescent="0.3">
      <c r="B133" s="15">
        <f t="array" ref="B133:H133">Days+1+DATE(Calendar9Year,Calendar9MonthOption,1)-WEEKDAY(DATE(Calendar9Year,Calendar9MonthOption,1),WeekdayOption)</f>
        <v>44647</v>
      </c>
      <c r="C133" s="9">
        <v>44648</v>
      </c>
      <c r="D133" s="15">
        <v>44649</v>
      </c>
      <c r="E133" s="9">
        <v>44650</v>
      </c>
      <c r="F133" s="15">
        <v>44651</v>
      </c>
      <c r="G133" s="9">
        <v>44652</v>
      </c>
      <c r="H133" s="15">
        <v>44653</v>
      </c>
    </row>
    <row r="134" spans="1:8" ht="51" customHeight="1" x14ac:dyDescent="0.2">
      <c r="B134" s="16"/>
      <c r="C134" s="10"/>
      <c r="D134" s="16"/>
      <c r="E134" s="10"/>
      <c r="F134" s="16"/>
      <c r="G134" s="10"/>
      <c r="H134" s="16"/>
    </row>
    <row r="135" spans="1:8" s="8" customFormat="1" ht="24" customHeight="1" x14ac:dyDescent="0.3">
      <c r="B135" s="17">
        <f t="array" ref="B135:H135">Days+8+DATE(Calendar9Year,Calendar9MonthOption,1)-WEEKDAY(DATE(Calendar9Year,Calendar9MonthOption,1),WeekdayOption)</f>
        <v>44654</v>
      </c>
      <c r="C135" s="45">
        <v>44655</v>
      </c>
      <c r="D135" s="17">
        <v>44656</v>
      </c>
      <c r="E135" s="45">
        <v>44657</v>
      </c>
      <c r="F135" s="17">
        <v>44658</v>
      </c>
      <c r="G135" s="45">
        <v>44659</v>
      </c>
      <c r="H135" s="17">
        <v>44660</v>
      </c>
    </row>
    <row r="136" spans="1:8" ht="51" customHeight="1" x14ac:dyDescent="0.2">
      <c r="B136" s="18"/>
      <c r="C136" s="46"/>
      <c r="D136" s="18"/>
      <c r="E136" s="46"/>
      <c r="F136" s="18"/>
      <c r="G136" s="46"/>
      <c r="H136" s="18"/>
    </row>
    <row r="137" spans="1:8" s="8" customFormat="1" ht="24" customHeight="1" x14ac:dyDescent="0.3">
      <c r="B137" s="15">
        <f t="array" ref="B137:H137">Days+15+DATE(Calendar9Year,Calendar9MonthOption,1)-WEEKDAY(DATE(Calendar9Year,Calendar9MonthOption,1),WeekdayOption)</f>
        <v>44661</v>
      </c>
      <c r="C137" s="9">
        <v>44662</v>
      </c>
      <c r="D137" s="15">
        <v>44663</v>
      </c>
      <c r="E137" s="9">
        <v>44664</v>
      </c>
      <c r="F137" s="15">
        <v>44665</v>
      </c>
      <c r="G137" s="9">
        <v>44666</v>
      </c>
      <c r="H137" s="15">
        <v>44667</v>
      </c>
    </row>
    <row r="138" spans="1:8" ht="51" customHeight="1" x14ac:dyDescent="0.2">
      <c r="B138" s="16"/>
      <c r="C138" s="10"/>
      <c r="D138" s="16"/>
      <c r="E138" s="10" t="s">
        <v>20</v>
      </c>
      <c r="F138" s="16" t="s">
        <v>28</v>
      </c>
      <c r="G138" s="10" t="s">
        <v>8</v>
      </c>
      <c r="H138" s="16"/>
    </row>
    <row r="139" spans="1:8" s="8" customFormat="1" ht="24" customHeight="1" x14ac:dyDescent="0.3">
      <c r="B139" s="17">
        <f t="array" ref="B139:H139">Days+22+DATE(Calendar9Year,Calendar9MonthOption,1)-WEEKDAY(DATE(Calendar9Year,Calendar9MonthOption,1),WeekdayOption)</f>
        <v>44668</v>
      </c>
      <c r="C139" s="45">
        <v>44669</v>
      </c>
      <c r="D139" s="17">
        <v>44670</v>
      </c>
      <c r="E139" s="45">
        <v>44671</v>
      </c>
      <c r="F139" s="17">
        <v>44672</v>
      </c>
      <c r="G139" s="45">
        <v>44673</v>
      </c>
      <c r="H139" s="17">
        <v>44674</v>
      </c>
    </row>
    <row r="140" spans="1:8" ht="51" customHeight="1" x14ac:dyDescent="0.2">
      <c r="B140" s="18"/>
      <c r="C140" s="46" t="s">
        <v>9</v>
      </c>
      <c r="D140" s="133" t="s">
        <v>15</v>
      </c>
      <c r="E140" s="46"/>
      <c r="F140" s="18"/>
      <c r="G140" s="46"/>
      <c r="H140" s="18"/>
    </row>
    <row r="141" spans="1:8" s="8" customFormat="1" ht="24" customHeight="1" x14ac:dyDescent="0.3">
      <c r="B141" s="15">
        <f t="array" ref="B141:H141">Days+29+DATE(Calendar9Year,Calendar9MonthOption,1)-WEEKDAY(DATE(Calendar9Year,Calendar9MonthOption,1),WeekdayOption)</f>
        <v>44675</v>
      </c>
      <c r="C141" s="9">
        <v>44676</v>
      </c>
      <c r="D141" s="15">
        <v>44677</v>
      </c>
      <c r="E141" s="9">
        <v>44678</v>
      </c>
      <c r="F141" s="15">
        <v>44679</v>
      </c>
      <c r="G141" s="9">
        <v>44680</v>
      </c>
      <c r="H141" s="15">
        <v>44681</v>
      </c>
    </row>
    <row r="142" spans="1:8" ht="51" customHeight="1" x14ac:dyDescent="0.2">
      <c r="B142" s="16"/>
      <c r="C142" s="10"/>
      <c r="D142" s="16"/>
      <c r="E142" s="10"/>
      <c r="F142" s="16"/>
      <c r="G142" s="10"/>
      <c r="H142" s="16"/>
    </row>
    <row r="143" spans="1:8" s="8" customFormat="1" ht="24" customHeight="1" x14ac:dyDescent="0.3">
      <c r="B143" s="17">
        <f t="array" ref="B143:C143">Days+36+DATE(Calendar9Year,Calendar9MonthOption,1)-WEEKDAY(DATE(Calendar9Year,Calendar9MonthOption,1),WeekdayOption)</f>
        <v>44682</v>
      </c>
      <c r="C143" s="45">
        <v>44683</v>
      </c>
      <c r="D143" s="108" t="s">
        <v>0</v>
      </c>
      <c r="E143" s="109"/>
      <c r="F143" s="109"/>
      <c r="G143" s="109"/>
      <c r="H143" s="110"/>
    </row>
    <row r="144" spans="1:8" ht="51" customHeight="1" x14ac:dyDescent="0.2">
      <c r="B144" s="18"/>
      <c r="C144" s="46"/>
      <c r="D144" s="111"/>
      <c r="E144" s="112"/>
      <c r="F144" s="112"/>
      <c r="G144" s="112"/>
      <c r="H144" s="113"/>
    </row>
    <row r="145" spans="1:8" s="3" customFormat="1" ht="9" customHeight="1" x14ac:dyDescent="0.2">
      <c r="B145" s="4"/>
      <c r="C145" s="4"/>
      <c r="D145" s="5"/>
      <c r="E145" s="5"/>
      <c r="F145" s="5"/>
      <c r="G145" s="5"/>
      <c r="H145" s="5"/>
    </row>
    <row r="146" spans="1:8" s="2" customFormat="1" ht="95.25" customHeight="1" x14ac:dyDescent="0.2">
      <c r="A146" s="1"/>
      <c r="B146" s="7">
        <f>YEAR(DATE(Calendar9Year,Calendar9MonthOption+1,1))</f>
        <v>2022</v>
      </c>
      <c r="C146" s="83" t="str">
        <f>TEXT(DATE(Calendar9Year,Calendar9MonthOption+1,1),"mmmm")</f>
        <v>May</v>
      </c>
      <c r="D146" s="83"/>
    </row>
    <row r="147" spans="1:8" ht="9" customHeight="1" x14ac:dyDescent="0.2"/>
    <row r="148" spans="1:8" s="6" customFormat="1" ht="24" customHeight="1" x14ac:dyDescent="0.25">
      <c r="B148" s="73" t="str">
        <f t="shared" ref="B148:H148" si="8">TEXT(B149,"dddd")</f>
        <v>Sunday</v>
      </c>
      <c r="C148" s="71" t="str">
        <f t="shared" si="8"/>
        <v>Monday</v>
      </c>
      <c r="D148" s="72" t="str">
        <f t="shared" si="8"/>
        <v>Tuesday</v>
      </c>
      <c r="E148" s="71" t="str">
        <f t="shared" si="8"/>
        <v>Wednesday</v>
      </c>
      <c r="F148" s="72" t="str">
        <f t="shared" si="8"/>
        <v>Thursday</v>
      </c>
      <c r="G148" s="71" t="str">
        <f t="shared" si="8"/>
        <v>Friday</v>
      </c>
      <c r="H148" s="74" t="str">
        <f t="shared" si="8"/>
        <v>Saturday</v>
      </c>
    </row>
    <row r="149" spans="1:8" s="8" customFormat="1" ht="24" customHeight="1" x14ac:dyDescent="0.3">
      <c r="B149" s="39">
        <f t="array" ref="B149:H149">Days+1+DATE(Calendar10Year,Calendar10MonthOption,1)-WEEKDAY(DATE(Calendar10Year,Calendar10MonthOption,1),WeekdayOption)</f>
        <v>44682</v>
      </c>
      <c r="C149" s="9">
        <v>44683</v>
      </c>
      <c r="D149" s="39">
        <v>44684</v>
      </c>
      <c r="E149" s="9">
        <v>44685</v>
      </c>
      <c r="F149" s="39">
        <v>44686</v>
      </c>
      <c r="G149" s="9">
        <v>44687</v>
      </c>
      <c r="H149" s="39">
        <v>44688</v>
      </c>
    </row>
    <row r="150" spans="1:8" ht="51" customHeight="1" x14ac:dyDescent="0.2">
      <c r="B150" s="40"/>
      <c r="C150" s="10"/>
      <c r="D150" s="40"/>
      <c r="E150" s="10"/>
      <c r="F150" s="40"/>
      <c r="G150" s="10" t="s">
        <v>22</v>
      </c>
      <c r="H150" s="40"/>
    </row>
    <row r="151" spans="1:8" s="8" customFormat="1" ht="24" customHeight="1" x14ac:dyDescent="0.3">
      <c r="B151" s="41">
        <f t="array" ref="B151:H151">Days+8+DATE(Calendar10Year,Calendar10MonthOption,1)-WEEKDAY(DATE(Calendar10Year,Calendar10MonthOption,1),WeekdayOption)</f>
        <v>44689</v>
      </c>
      <c r="C151" s="42">
        <v>44690</v>
      </c>
      <c r="D151" s="41">
        <v>44691</v>
      </c>
      <c r="E151" s="42">
        <v>44692</v>
      </c>
      <c r="F151" s="41">
        <v>44693</v>
      </c>
      <c r="G151" s="42">
        <v>44694</v>
      </c>
      <c r="H151" s="41">
        <v>44695</v>
      </c>
    </row>
    <row r="152" spans="1:8" ht="51" customHeight="1" x14ac:dyDescent="0.2">
      <c r="B152" s="43"/>
      <c r="C152" s="44"/>
      <c r="D152" s="43" t="s">
        <v>29</v>
      </c>
      <c r="E152" s="44"/>
      <c r="F152" s="43"/>
      <c r="G152" s="44"/>
      <c r="H152" s="43"/>
    </row>
    <row r="153" spans="1:8" s="8" customFormat="1" ht="24" customHeight="1" x14ac:dyDescent="0.3">
      <c r="B153" s="39">
        <f t="array" ref="B153:H153">Days+15+DATE(Calendar10Year,Calendar10MonthOption,1)-WEEKDAY(DATE(Calendar10Year,Calendar10MonthOption,1),WeekdayOption)</f>
        <v>44696</v>
      </c>
      <c r="C153" s="9">
        <v>44697</v>
      </c>
      <c r="D153" s="39">
        <v>44698</v>
      </c>
      <c r="E153" s="9">
        <v>44699</v>
      </c>
      <c r="F153" s="39">
        <v>44700</v>
      </c>
      <c r="G153" s="9">
        <v>44701</v>
      </c>
      <c r="H153" s="39">
        <v>44702</v>
      </c>
    </row>
    <row r="154" spans="1:8" ht="51" customHeight="1" x14ac:dyDescent="0.2">
      <c r="B154" s="40"/>
      <c r="C154" s="10"/>
      <c r="D154" s="134" t="s">
        <v>15</v>
      </c>
      <c r="E154" s="10"/>
      <c r="F154" s="40"/>
      <c r="G154" s="10"/>
      <c r="H154" s="40"/>
    </row>
    <row r="155" spans="1:8" s="8" customFormat="1" ht="24" customHeight="1" x14ac:dyDescent="0.3">
      <c r="B155" s="41">
        <f t="array" ref="B155:H155">Days+22+DATE(Calendar10Year,Calendar10MonthOption,1)-WEEKDAY(DATE(Calendar10Year,Calendar10MonthOption,1),WeekdayOption)</f>
        <v>44703</v>
      </c>
      <c r="C155" s="42">
        <v>44704</v>
      </c>
      <c r="D155" s="41">
        <v>44705</v>
      </c>
      <c r="E155" s="42">
        <v>44706</v>
      </c>
      <c r="F155" s="41">
        <v>44707</v>
      </c>
      <c r="G155" s="42">
        <v>44708</v>
      </c>
      <c r="H155" s="41">
        <v>44709</v>
      </c>
    </row>
    <row r="156" spans="1:8" ht="51" customHeight="1" x14ac:dyDescent="0.2">
      <c r="B156" s="43"/>
      <c r="C156" s="44" t="s">
        <v>11</v>
      </c>
      <c r="D156" s="43"/>
      <c r="E156" s="44"/>
      <c r="F156" s="43"/>
      <c r="G156" s="44"/>
      <c r="H156" s="43"/>
    </row>
    <row r="157" spans="1:8" s="8" customFormat="1" ht="24" customHeight="1" x14ac:dyDescent="0.3">
      <c r="B157" s="39">
        <f t="array" ref="B157:H157">Days+29+DATE(Calendar10Year,Calendar10MonthOption,1)-WEEKDAY(DATE(Calendar10Year,Calendar10MonthOption,1),WeekdayOption)</f>
        <v>44710</v>
      </c>
      <c r="C157" s="9">
        <v>44711</v>
      </c>
      <c r="D157" s="39">
        <v>44712</v>
      </c>
      <c r="E157" s="9">
        <v>44713</v>
      </c>
      <c r="F157" s="39">
        <v>44714</v>
      </c>
      <c r="G157" s="9">
        <v>44715</v>
      </c>
      <c r="H157" s="39">
        <v>44716</v>
      </c>
    </row>
    <row r="158" spans="1:8" ht="51" customHeight="1" x14ac:dyDescent="0.2">
      <c r="B158" s="40"/>
      <c r="C158" s="10"/>
      <c r="D158" s="40"/>
      <c r="E158" s="10"/>
      <c r="F158" s="40"/>
      <c r="G158" s="10"/>
      <c r="H158" s="40"/>
    </row>
    <row r="159" spans="1:8" s="8" customFormat="1" ht="24" customHeight="1" x14ac:dyDescent="0.3">
      <c r="B159" s="41">
        <f t="array" ref="B159:C159">Days+36+DATE(Calendar10Year,Calendar10MonthOption,1)-WEEKDAY(DATE(Calendar10Year,Calendar10MonthOption,1),WeekdayOption)</f>
        <v>44717</v>
      </c>
      <c r="C159" s="42">
        <v>44718</v>
      </c>
      <c r="D159" s="114" t="s">
        <v>0</v>
      </c>
      <c r="E159" s="115"/>
      <c r="F159" s="115"/>
      <c r="G159" s="115"/>
      <c r="H159" s="116"/>
    </row>
    <row r="160" spans="1:8" ht="51" customHeight="1" x14ac:dyDescent="0.2">
      <c r="B160" s="43"/>
      <c r="C160" s="44"/>
      <c r="D160" s="117"/>
      <c r="E160" s="118"/>
      <c r="F160" s="118"/>
      <c r="G160" s="118"/>
      <c r="H160" s="119"/>
    </row>
    <row r="161" spans="1:8" s="3" customFormat="1" ht="9" customHeight="1" x14ac:dyDescent="0.2">
      <c r="B161" s="4"/>
      <c r="C161" s="4"/>
      <c r="D161" s="5"/>
      <c r="E161" s="5"/>
      <c r="F161" s="5"/>
      <c r="G161" s="5"/>
      <c r="H161" s="5"/>
    </row>
    <row r="162" spans="1:8" s="2" customFormat="1" ht="95.25" customHeight="1" x14ac:dyDescent="0.2">
      <c r="A162" s="1"/>
      <c r="B162" s="7">
        <f>YEAR(DATE(Calendar10Year,Calendar10MonthOption+1,1))</f>
        <v>2022</v>
      </c>
      <c r="C162" s="83" t="str">
        <f>TEXT(DATE(Calendar10Year,Calendar10MonthOption+1,1),"mmmm")</f>
        <v>June</v>
      </c>
      <c r="D162" s="83"/>
    </row>
    <row r="163" spans="1:8" ht="9" customHeight="1" x14ac:dyDescent="0.2"/>
    <row r="164" spans="1:8" s="6" customFormat="1" ht="24" customHeight="1" x14ac:dyDescent="0.25">
      <c r="B164" s="81" t="str">
        <f t="shared" ref="B164:H164" si="9">TEXT(B165,"dddd")</f>
        <v>Sunday</v>
      </c>
      <c r="C164" s="79" t="str">
        <f t="shared" si="9"/>
        <v>Monday</v>
      </c>
      <c r="D164" s="80" t="str">
        <f t="shared" si="9"/>
        <v>Tuesday</v>
      </c>
      <c r="E164" s="79" t="str">
        <f t="shared" si="9"/>
        <v>Wednesday</v>
      </c>
      <c r="F164" s="80" t="str">
        <f t="shared" si="9"/>
        <v>Thursday</v>
      </c>
      <c r="G164" s="79" t="str">
        <f t="shared" si="9"/>
        <v>Friday</v>
      </c>
      <c r="H164" s="82" t="str">
        <f t="shared" si="9"/>
        <v>Saturday</v>
      </c>
    </row>
    <row r="165" spans="1:8" s="8" customFormat="1" ht="24" customHeight="1" x14ac:dyDescent="0.3">
      <c r="B165" s="19">
        <f t="array" ref="B165:H165">Days+1+DATE(Calendar11Year,Calendar11MonthOption,1)-WEEKDAY(DATE(Calendar11Year,Calendar11MonthOption,1),WeekdayOption)</f>
        <v>44710</v>
      </c>
      <c r="C165" s="9">
        <v>44711</v>
      </c>
      <c r="D165" s="19">
        <v>44712</v>
      </c>
      <c r="E165" s="9">
        <v>44713</v>
      </c>
      <c r="F165" s="19">
        <v>44714</v>
      </c>
      <c r="G165" s="9">
        <v>44715</v>
      </c>
      <c r="H165" s="19">
        <v>44716</v>
      </c>
    </row>
    <row r="166" spans="1:8" ht="51" customHeight="1" x14ac:dyDescent="0.2">
      <c r="B166" s="20"/>
      <c r="C166" s="10"/>
      <c r="D166" s="20"/>
      <c r="E166" s="10" t="s">
        <v>21</v>
      </c>
      <c r="F166" s="20"/>
      <c r="G166" s="10"/>
      <c r="H166" s="20"/>
    </row>
    <row r="167" spans="1:8" s="8" customFormat="1" ht="24" customHeight="1" x14ac:dyDescent="0.3">
      <c r="B167" s="21">
        <f t="array" ref="B167:H167">Days+8+DATE(Calendar11Year,Calendar11MonthOption,1)-WEEKDAY(DATE(Calendar11Year,Calendar11MonthOption,1),WeekdayOption)</f>
        <v>44717</v>
      </c>
      <c r="C167" s="22">
        <v>44718</v>
      </c>
      <c r="D167" s="21">
        <v>44719</v>
      </c>
      <c r="E167" s="22">
        <v>44720</v>
      </c>
      <c r="F167" s="21">
        <v>44721</v>
      </c>
      <c r="G167" s="22">
        <v>44722</v>
      </c>
      <c r="H167" s="21">
        <v>44723</v>
      </c>
    </row>
    <row r="168" spans="1:8" ht="51" customHeight="1" x14ac:dyDescent="0.2">
      <c r="B168" s="23"/>
      <c r="C168" s="24"/>
      <c r="D168" s="23"/>
      <c r="E168" s="24"/>
      <c r="F168" s="23"/>
      <c r="G168" s="24"/>
      <c r="H168" s="23"/>
    </row>
    <row r="169" spans="1:8" s="8" customFormat="1" ht="24" customHeight="1" x14ac:dyDescent="0.3">
      <c r="B169" s="19">
        <f t="array" ref="B169:H169">Days+15+DATE(Calendar11Year,Calendar11MonthOption,1)-WEEKDAY(DATE(Calendar11Year,Calendar11MonthOption,1),WeekdayOption)</f>
        <v>44724</v>
      </c>
      <c r="C169" s="9">
        <v>44725</v>
      </c>
      <c r="D169" s="19">
        <v>44726</v>
      </c>
      <c r="E169" s="9">
        <v>44727</v>
      </c>
      <c r="F169" s="19">
        <v>44728</v>
      </c>
      <c r="G169" s="9">
        <v>44729</v>
      </c>
      <c r="H169" s="19">
        <v>44730</v>
      </c>
    </row>
    <row r="170" spans="1:8" ht="51" customHeight="1" x14ac:dyDescent="0.2">
      <c r="B170" s="20"/>
      <c r="C170" s="10" t="s">
        <v>22</v>
      </c>
      <c r="D170" s="20"/>
      <c r="E170" s="10"/>
      <c r="F170" s="20"/>
      <c r="G170" s="10"/>
      <c r="H170" s="20"/>
    </row>
    <row r="171" spans="1:8" s="8" customFormat="1" ht="24" customHeight="1" x14ac:dyDescent="0.3">
      <c r="B171" s="21">
        <f t="array" ref="B171:H171">Days+22+DATE(Calendar11Year,Calendar11MonthOption,1)-WEEKDAY(DATE(Calendar11Year,Calendar11MonthOption,1),WeekdayOption)</f>
        <v>44731</v>
      </c>
      <c r="C171" s="22">
        <v>44732</v>
      </c>
      <c r="D171" s="21">
        <v>44733</v>
      </c>
      <c r="E171" s="22">
        <v>44734</v>
      </c>
      <c r="F171" s="21">
        <v>44735</v>
      </c>
      <c r="G171" s="22">
        <v>44736</v>
      </c>
      <c r="H171" s="21">
        <v>44737</v>
      </c>
    </row>
    <row r="172" spans="1:8" ht="51" customHeight="1" x14ac:dyDescent="0.2">
      <c r="B172" s="23"/>
      <c r="C172" s="24"/>
      <c r="D172" s="135" t="s">
        <v>15</v>
      </c>
      <c r="E172" s="24"/>
      <c r="F172" s="23"/>
      <c r="G172" s="24" t="s">
        <v>31</v>
      </c>
      <c r="H172" s="23"/>
    </row>
    <row r="173" spans="1:8" s="8" customFormat="1" ht="24" customHeight="1" x14ac:dyDescent="0.3">
      <c r="B173" s="19">
        <f t="array" ref="B173:H173">Days+29+DATE(Calendar11Year,Calendar11MonthOption,1)-WEEKDAY(DATE(Calendar11Year,Calendar11MonthOption,1),WeekdayOption)</f>
        <v>44738</v>
      </c>
      <c r="C173" s="9">
        <v>44739</v>
      </c>
      <c r="D173" s="19">
        <v>44740</v>
      </c>
      <c r="E173" s="9">
        <v>44741</v>
      </c>
      <c r="F173" s="19">
        <v>44742</v>
      </c>
      <c r="G173" s="9">
        <v>44743</v>
      </c>
      <c r="H173" s="19">
        <v>44744</v>
      </c>
    </row>
    <row r="174" spans="1:8" ht="51" customHeight="1" x14ac:dyDescent="0.2">
      <c r="B174" s="20"/>
      <c r="C174" s="10"/>
      <c r="D174" s="20"/>
      <c r="E174" s="10"/>
      <c r="F174" s="20"/>
      <c r="G174" s="10"/>
      <c r="H174" s="20"/>
    </row>
    <row r="175" spans="1:8" s="8" customFormat="1" ht="24" customHeight="1" x14ac:dyDescent="0.3">
      <c r="B175" s="21">
        <f t="array" ref="B175:C175">Days+36+DATE(Calendar11Year,Calendar11MonthOption,1)-WEEKDAY(DATE(Calendar11Year,Calendar11MonthOption,1),WeekdayOption)</f>
        <v>44745</v>
      </c>
      <c r="C175" s="22">
        <v>44746</v>
      </c>
      <c r="D175" s="84" t="s">
        <v>0</v>
      </c>
      <c r="E175" s="85"/>
      <c r="F175" s="85"/>
      <c r="G175" s="85"/>
      <c r="H175" s="86"/>
    </row>
    <row r="176" spans="1:8" ht="51" customHeight="1" x14ac:dyDescent="0.2">
      <c r="B176" s="23"/>
      <c r="C176" s="24"/>
      <c r="D176" s="93"/>
      <c r="E176" s="94"/>
      <c r="F176" s="94"/>
      <c r="G176" s="94"/>
      <c r="H176" s="95"/>
    </row>
    <row r="177" spans="1:8" s="3" customFormat="1" ht="9" customHeight="1" x14ac:dyDescent="0.2">
      <c r="B177" s="4"/>
      <c r="C177" s="4"/>
      <c r="D177" s="5"/>
      <c r="E177" s="5"/>
      <c r="F177" s="5"/>
      <c r="G177" s="5"/>
      <c r="H177" s="5"/>
    </row>
    <row r="178" spans="1:8" s="2" customFormat="1" ht="95.25" customHeight="1" x14ac:dyDescent="0.2">
      <c r="A178" s="1"/>
      <c r="B178" s="7">
        <f>YEAR(DATE(Calendar11Year,Calendar11MonthOption+1,1))</f>
        <v>2022</v>
      </c>
      <c r="C178" s="83" t="str">
        <f>TEXT(DATE(Calendar11Year,Calendar11MonthOption+1,1),"mmmm")</f>
        <v>July</v>
      </c>
      <c r="D178" s="83"/>
    </row>
    <row r="179" spans="1:8" ht="9" customHeight="1" x14ac:dyDescent="0.2"/>
    <row r="180" spans="1:8" s="6" customFormat="1" ht="24" customHeight="1" x14ac:dyDescent="0.25">
      <c r="B180" s="67" t="str">
        <f t="shared" ref="B180:H180" si="10">TEXT(B181,"dddd")</f>
        <v>Sunday</v>
      </c>
      <c r="C180" s="68" t="str">
        <f t="shared" si="10"/>
        <v>Monday</v>
      </c>
      <c r="D180" s="69" t="str">
        <f t="shared" si="10"/>
        <v>Tuesday</v>
      </c>
      <c r="E180" s="68" t="str">
        <f t="shared" si="10"/>
        <v>Wednesday</v>
      </c>
      <c r="F180" s="69" t="str">
        <f t="shared" si="10"/>
        <v>Thursday</v>
      </c>
      <c r="G180" s="68" t="str">
        <f t="shared" si="10"/>
        <v>Friday</v>
      </c>
      <c r="H180" s="70" t="str">
        <f t="shared" si="10"/>
        <v>Saturday</v>
      </c>
    </row>
    <row r="181" spans="1:8" s="8" customFormat="1" ht="24" customHeight="1" x14ac:dyDescent="0.3">
      <c r="B181" s="25">
        <f t="array" ref="B181:H181">Days+1+DATE(Calendar12Year,Calendar12MonthOption,1)-WEEKDAY(DATE(Calendar12Year,Calendar12MonthOption,1),WeekdayOption)</f>
        <v>44738</v>
      </c>
      <c r="C181" s="9">
        <v>44739</v>
      </c>
      <c r="D181" s="25">
        <v>44740</v>
      </c>
      <c r="E181" s="9">
        <v>44741</v>
      </c>
      <c r="F181" s="25">
        <v>44742</v>
      </c>
      <c r="G181" s="9">
        <v>44743</v>
      </c>
      <c r="H181" s="25">
        <v>44744</v>
      </c>
    </row>
    <row r="182" spans="1:8" ht="51" customHeight="1" x14ac:dyDescent="0.2">
      <c r="B182" s="26"/>
      <c r="C182" s="10"/>
      <c r="D182" s="26"/>
      <c r="E182" s="10"/>
      <c r="F182" s="26"/>
      <c r="G182" s="10" t="s">
        <v>12</v>
      </c>
      <c r="H182" s="26"/>
    </row>
    <row r="183" spans="1:8" s="8" customFormat="1" ht="24" customHeight="1" x14ac:dyDescent="0.3">
      <c r="B183" s="13">
        <f t="array" ref="B183:H183">Days+8+DATE(Calendar12Year,Calendar12MonthOption,1)-WEEKDAY(DATE(Calendar12Year,Calendar12MonthOption,1),WeekdayOption)</f>
        <v>44745</v>
      </c>
      <c r="C183" s="27">
        <v>44746</v>
      </c>
      <c r="D183" s="13">
        <v>44747</v>
      </c>
      <c r="E183" s="27">
        <v>44748</v>
      </c>
      <c r="F183" s="13">
        <v>44749</v>
      </c>
      <c r="G183" s="27">
        <v>44750</v>
      </c>
      <c r="H183" s="13">
        <v>44751</v>
      </c>
    </row>
    <row r="184" spans="1:8" ht="51" customHeight="1" x14ac:dyDescent="0.2">
      <c r="B184" s="14"/>
      <c r="C184" s="28"/>
      <c r="D184" s="14" t="s">
        <v>32</v>
      </c>
      <c r="E184" s="28"/>
      <c r="F184" s="14"/>
      <c r="G184" s="28"/>
      <c r="H184" s="14"/>
    </row>
    <row r="185" spans="1:8" s="8" customFormat="1" ht="24" customHeight="1" x14ac:dyDescent="0.3">
      <c r="B185" s="25">
        <f t="array" ref="B185:H185">Days+15+DATE(Calendar12Year,Calendar12MonthOption,1)-WEEKDAY(DATE(Calendar12Year,Calendar12MonthOption,1),WeekdayOption)</f>
        <v>44752</v>
      </c>
      <c r="C185" s="9">
        <v>44753</v>
      </c>
      <c r="D185" s="25">
        <v>44754</v>
      </c>
      <c r="E185" s="9">
        <v>44755</v>
      </c>
      <c r="F185" s="25">
        <v>44756</v>
      </c>
      <c r="G185" s="9">
        <v>44757</v>
      </c>
      <c r="H185" s="25">
        <v>44758</v>
      </c>
    </row>
    <row r="186" spans="1:8" ht="51" customHeight="1" x14ac:dyDescent="0.2">
      <c r="B186" s="26"/>
      <c r="C186" s="10"/>
      <c r="D186" s="26"/>
      <c r="E186" s="10"/>
      <c r="F186" s="26"/>
      <c r="G186" s="10"/>
      <c r="H186" s="26"/>
    </row>
    <row r="187" spans="1:8" s="8" customFormat="1" ht="24" customHeight="1" x14ac:dyDescent="0.3">
      <c r="B187" s="13">
        <f t="array" ref="B187:H187">Days+22+DATE(Calendar12Year,Calendar12MonthOption,1)-WEEKDAY(DATE(Calendar12Year,Calendar12MonthOption,1),WeekdayOption)</f>
        <v>44759</v>
      </c>
      <c r="C187" s="27">
        <v>44760</v>
      </c>
      <c r="D187" s="13">
        <v>44761</v>
      </c>
      <c r="E187" s="27">
        <v>44762</v>
      </c>
      <c r="F187" s="13">
        <v>44763</v>
      </c>
      <c r="G187" s="27">
        <v>44764</v>
      </c>
      <c r="H187" s="13">
        <v>44765</v>
      </c>
    </row>
    <row r="188" spans="1:8" ht="51" customHeight="1" x14ac:dyDescent="0.2">
      <c r="B188" s="14"/>
      <c r="C188" s="28"/>
      <c r="D188" s="14"/>
      <c r="E188" s="28"/>
      <c r="F188" s="14"/>
      <c r="G188" s="28"/>
      <c r="H188" s="14"/>
    </row>
    <row r="189" spans="1:8" s="8" customFormat="1" ht="24" customHeight="1" x14ac:dyDescent="0.3">
      <c r="B189" s="25">
        <f t="array" ref="B189:H189">Days+29+DATE(Calendar12Year,Calendar12MonthOption,1)-WEEKDAY(DATE(Calendar12Year,Calendar12MonthOption,1),WeekdayOption)</f>
        <v>44766</v>
      </c>
      <c r="C189" s="9">
        <v>44767</v>
      </c>
      <c r="D189" s="25">
        <v>44768</v>
      </c>
      <c r="E189" s="9">
        <v>44769</v>
      </c>
      <c r="F189" s="25">
        <v>44770</v>
      </c>
      <c r="G189" s="9">
        <v>44771</v>
      </c>
      <c r="H189" s="25">
        <v>44772</v>
      </c>
    </row>
    <row r="190" spans="1:8" ht="51" customHeight="1" x14ac:dyDescent="0.2">
      <c r="B190" s="26"/>
      <c r="C190" s="10"/>
      <c r="D190" s="26"/>
      <c r="E190" s="10"/>
      <c r="F190" s="26"/>
      <c r="G190" s="10" t="s">
        <v>30</v>
      </c>
      <c r="H190" s="26"/>
    </row>
    <row r="191" spans="1:8" s="8" customFormat="1" ht="24" customHeight="1" x14ac:dyDescent="0.3">
      <c r="B191" s="13">
        <f t="array" ref="B191:C191">Days+36+DATE(Calendar12Year,Calendar12MonthOption,1)-WEEKDAY(DATE(Calendar12Year,Calendar12MonthOption,1),WeekdayOption)</f>
        <v>44773</v>
      </c>
      <c r="C191" s="27">
        <v>44774</v>
      </c>
      <c r="D191" s="102" t="s">
        <v>0</v>
      </c>
      <c r="E191" s="103"/>
      <c r="F191" s="103"/>
      <c r="G191" s="103"/>
      <c r="H191" s="104"/>
    </row>
    <row r="192" spans="1:8" ht="51" customHeight="1" x14ac:dyDescent="0.2">
      <c r="B192" s="14"/>
      <c r="C192" s="28"/>
      <c r="D192" s="96"/>
      <c r="E192" s="97"/>
      <c r="F192" s="97"/>
      <c r="G192" s="97"/>
      <c r="H192" s="98"/>
    </row>
  </sheetData>
  <mergeCells count="36">
    <mergeCell ref="C18:D18"/>
    <mergeCell ref="D95:H95"/>
    <mergeCell ref="D111:H111"/>
    <mergeCell ref="D96:H96"/>
    <mergeCell ref="C50:D50"/>
    <mergeCell ref="C66:D66"/>
    <mergeCell ref="C82:D82"/>
    <mergeCell ref="C98:D98"/>
    <mergeCell ref="D192:H192"/>
    <mergeCell ref="D159:H159"/>
    <mergeCell ref="D160:H160"/>
    <mergeCell ref="D144:H144"/>
    <mergeCell ref="D191:H191"/>
    <mergeCell ref="C178:D178"/>
    <mergeCell ref="D128:H128"/>
    <mergeCell ref="D176:H176"/>
    <mergeCell ref="C114:D114"/>
    <mergeCell ref="C130:D130"/>
    <mergeCell ref="C146:D146"/>
    <mergeCell ref="C162:D162"/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</mergeCells>
  <phoneticPr fontId="2" type="noConversion"/>
  <conditionalFormatting sqref="B5:H5 B7:H7 B9:H9 B11:H11 B13:H13 B15:C15">
    <cfRule type="expression" dxfId="11" priority="38">
      <formula>MONTH(B5)&lt;&gt;Calendar1MonthOption</formula>
    </cfRule>
  </conditionalFormatting>
  <conditionalFormatting sqref="B21:H21 B23:H23 B25:H25 B27:H27 B29:H29 B31:C31">
    <cfRule type="expression" dxfId="10" priority="27">
      <formula>MONTH(B21)&lt;&gt;Calendar2MonthOption</formula>
    </cfRule>
  </conditionalFormatting>
  <conditionalFormatting sqref="B37:H37 B39:H39 B41:H41 B43:H43 B45:H45 B47:C47">
    <cfRule type="expression" dxfId="9" priority="25">
      <formula>MONTH(B37)&lt;&gt;Calendar3MonthOption</formula>
    </cfRule>
  </conditionalFormatting>
  <conditionalFormatting sqref="B53:H53 B55:H55 B57:H57 B59:H59 B61:H61 B63:C63">
    <cfRule type="expression" dxfId="8" priority="23">
      <formula>MONTH(B53)&lt;&gt;Calendar4MonthOption</formula>
    </cfRule>
  </conditionalFormatting>
  <conditionalFormatting sqref="B69:H69 B71:H71 B73:H73 B75:H75 B77:H77 B79:C79">
    <cfRule type="expression" dxfId="7" priority="21">
      <formula>MONTH(B69)&lt;&gt;Calendar5MonthOption</formula>
    </cfRule>
  </conditionalFormatting>
  <conditionalFormatting sqref="B85:H85 B87:H87 B89:H89 B91:H91 B93:H93 B95:C95">
    <cfRule type="expression" dxfId="6" priority="19">
      <formula>MONTH(B85)&lt;&gt;Calendar6MonthOption</formula>
    </cfRule>
  </conditionalFormatting>
  <conditionalFormatting sqref="B101:H101 B103:H103 B105:H105 B107:H107 B109:H109 B111:C111">
    <cfRule type="expression" dxfId="5" priority="17">
      <formula>MONTH(B101)&lt;&gt;Calendar7MonthOption</formula>
    </cfRule>
  </conditionalFormatting>
  <conditionalFormatting sqref="B117:H117 B119:H119 B121:H121 B123:H123 B125:H125 B127:C127">
    <cfRule type="expression" dxfId="4" priority="15">
      <formula>MONTH(B117)&lt;&gt;Calendar8MonthOption</formula>
    </cfRule>
  </conditionalFormatting>
  <conditionalFormatting sqref="B133:H133 B135:H135 B137:H137 B139:H139 B141:H141 B143:C143">
    <cfRule type="expression" dxfId="3" priority="13">
      <formula>MONTH(B133)&lt;&gt;Calendar9MonthOption</formula>
    </cfRule>
  </conditionalFormatting>
  <conditionalFormatting sqref="B149:H149 B151:H151 B153:H153 B155:H155 B157:H157 B159:C159">
    <cfRule type="expression" dxfId="2" priority="3">
      <formula>MONTH(B149)&lt;&gt;Calendar10MonthOption</formula>
    </cfRule>
  </conditionalFormatting>
  <conditionalFormatting sqref="B165:H165 B167:H167 B169:H169 B171:H171 B173:H173 B175:C175">
    <cfRule type="expression" dxfId="1" priority="2">
      <formula>MONTH(B165)&lt;&gt;Calendar11MonthOption</formula>
    </cfRule>
  </conditionalFormatting>
  <conditionalFormatting sqref="B181:H181 B183:H183 B185:H185 B187:H187 B189:H189 B191:C191">
    <cfRule type="expression" dxfId="0" priority="1">
      <formula>MONTH(B181)&lt;&gt;Calendar12MonthOption</formula>
    </cfRule>
  </conditionalFormatting>
  <dataValidations xWindow="6" yWindow="311" count="13"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B4">
      <formula1>"Sunday, Monday, Tuesday, Wednesday, Thursday, Friday, Saturday"</formula1>
    </dataValidation>
    <dataValidation type="list" errorStyle="warning" allowBlank="1" showInputMessage="1" showErrorMessage="1" error="Select calendar start month from the list. Select CANCEL, press ALT+DOWN ARROW for options, then DOWN ARROW and ENTER to make selection" prompt="Select calendar start month in this cell. Press ALT+DOWN ARROW to open the drop-down list, then ENTER to make the selection" sqref="C2:D2">
      <formula1>"January,February,March,April,May,June,July,August,September,October,November,December"</formula1>
    </dataValidation>
    <dataValidation allowBlank="1" showInputMessage="1" prompt="This workbook is a 12-month calendar. Enter starting year in cell B2, then select the starting month in cell C2. The calendar will update automatically for subsequent months" sqref="A1"/>
    <dataValidation allowBlank="1" showInputMessage="1" showErrorMessage="1" prompt="Enter year in this cell" sqref="B2"/>
    <dataValidation allowBlank="1" showInputMessage="1" prompt="Automatically determined weekday. To change weekdays, select a new week start day in cell B4." sqref="C4:H4 B20:H20 B36:H36 B52:H52 B68:H68 B84:H84 B100:H100 B116:H116 B132:H132 B148:H148 B164:H164 B180:H180"/>
    <dataValidation allowBlank="1" showInputMessage="1" sqref="B5"/>
    <dataValidation allowBlank="1" showInputMessage="1" prompt="Enter daily notes here" sqref="B6"/>
    <dataValidation allowBlank="1" showInputMessage="1" prompt="Calendar year is automatically updated based on the year selected in cell B1" sqref="B19 B35 B51 B67 B83 B99 B115 B131 B147 B163 B179"/>
    <dataValidation allowBlank="1" showInputMessage="1" prompt="Calendar month is automatically updated based on the month selected in cell C1" sqref="C179:D179 E34:E35 C35:D35 E50:E51 C51:D51 E66:E67 C67:D67 E82:E83 C83:D83 E98:E99 C99:D99 E114:E115 C115:D115 E130:E131 C131:D131 E146:E147 C147:D147 E162:E163 C163:D163 E178:E179 C19:E19"/>
    <dataValidation allowBlank="1" showInputMessage="1" prompt="Enter monthly Notes in cell below" sqref="D15:H15"/>
    <dataValidation allowBlank="1" showInputMessage="1" prompt="Enter monthly Notes in this cell" sqref="D16:H17"/>
    <dataValidation allowBlank="1" showInputMessage="1" prompt="Calendar year is automatically updated based on the year selected in cell B2" sqref="B18 B34 B50 B66 B82 B98 B114 B130 B146 B162 B178"/>
    <dataValidation allowBlank="1" showInputMessage="1" prompt="Calendar month is automatically updated based on the month selected in cell C2" sqref="C18:D18 C34:D34 C50:D50 C66:D66 C82:D82 C98:D98 C114:D114 C130:D130 C146:D146 C162:D162 C178:D178"/>
  </dataValidations>
  <printOptions horizontalCentered="1"/>
  <pageMargins left="0.25" right="0.25" top="0.5" bottom="0.3" header="0.3" footer="0.3"/>
  <pageSetup scale="90" fitToHeight="0" orientation="landscape" r:id="rId1"/>
  <headerFooter alignWithMargins="0"/>
  <rowBreaks count="11" manualBreakCount="11">
    <brk id="16" max="8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13"/>
  <sheetViews>
    <sheetView workbookViewId="0"/>
  </sheetViews>
  <sheetFormatPr defaultRowHeight="14.25" x14ac:dyDescent="0.2"/>
  <cols>
    <col min="1" max="1" width="1.625" customWidth="1"/>
    <col min="2" max="2" width="58.25" customWidth="1"/>
  </cols>
  <sheetData>
    <row r="1" ht="9" customHeight="1" x14ac:dyDescent="0.2"/>
    <row r="2" ht="110.1" customHeight="1" x14ac:dyDescent="0.2"/>
    <row r="3" ht="110.1" customHeight="1" x14ac:dyDescent="0.2"/>
    <row r="4" ht="110.1" customHeight="1" x14ac:dyDescent="0.2"/>
    <row r="5" ht="110.1" customHeight="1" x14ac:dyDescent="0.2"/>
    <row r="6" ht="110.1" customHeight="1" x14ac:dyDescent="0.2"/>
    <row r="7" ht="110.1" customHeight="1" x14ac:dyDescent="0.2"/>
    <row r="8" ht="110.1" customHeight="1" x14ac:dyDescent="0.2"/>
    <row r="9" ht="110.1" customHeight="1" x14ac:dyDescent="0.2"/>
    <row r="10" ht="110.1" customHeight="1" x14ac:dyDescent="0.2"/>
    <row r="11" ht="110.1" customHeight="1" x14ac:dyDescent="0.2"/>
    <row r="12" ht="110.1" customHeight="1" x14ac:dyDescent="0.2"/>
    <row r="13" ht="110.1" customHeight="1" x14ac:dyDescent="0.2"/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61</vt:i4>
      </vt:variant>
    </vt:vector>
  </HeadingPairs>
  <TitlesOfParts>
    <vt:vector size="62" baseType="lpstr">
      <vt:lpstr>Calendar</vt:lpstr>
      <vt:lpstr>Calendar10Month</vt:lpstr>
      <vt:lpstr>Calendar10Year</vt:lpstr>
      <vt:lpstr>Calendar11Month</vt:lpstr>
      <vt:lpstr>Calendar11Year</vt:lpstr>
      <vt:lpstr>Calendar12Month</vt:lpstr>
      <vt:lpstr>Calendar12Year</vt:lpstr>
      <vt:lpstr>Calendar1Month</vt:lpstr>
      <vt:lpstr>Calendar1Year</vt:lpstr>
      <vt:lpstr>Calendar2Month</vt:lpstr>
      <vt:lpstr>Calendar2Year</vt:lpstr>
      <vt:lpstr>Calendar3Month</vt:lpstr>
      <vt:lpstr>Calendar3Year</vt:lpstr>
      <vt:lpstr>Calendar4Month</vt:lpstr>
      <vt:lpstr>Calendar4Year</vt:lpstr>
      <vt:lpstr>Calendar5Month</vt:lpstr>
      <vt:lpstr>Calendar5Year</vt:lpstr>
      <vt:lpstr>Calendar6Month</vt:lpstr>
      <vt:lpstr>Calendar6Year</vt:lpstr>
      <vt:lpstr>Calendar7Month</vt:lpstr>
      <vt:lpstr>Calendar7Year</vt:lpstr>
      <vt:lpstr>Calendar8Month</vt:lpstr>
      <vt:lpstr>Calendar8Year</vt:lpstr>
      <vt:lpstr>Calendar9Month</vt:lpstr>
      <vt:lpstr>Calendar9Year</vt:lpstr>
      <vt:lpstr>ColumnTitleRegion1..H12.1</vt:lpstr>
      <vt:lpstr>ColumnTitleRegion10..H54.1</vt:lpstr>
      <vt:lpstr>ColumnTitleRegion11..C56.1</vt:lpstr>
      <vt:lpstr>ColumnTitleRegion12..D56.1</vt:lpstr>
      <vt:lpstr>ColumnTitleRegion13..H68.1</vt:lpstr>
      <vt:lpstr>ColumnTitleRegion14..C70.1</vt:lpstr>
      <vt:lpstr>ColumnTitleRegion15..D70.1</vt:lpstr>
      <vt:lpstr>ColumnTitleRegion16..H82.1</vt:lpstr>
      <vt:lpstr>ColumnTitleRegion17..C84.1</vt:lpstr>
      <vt:lpstr>ColumnTitleRegion18..D84.1</vt:lpstr>
      <vt:lpstr>ColumnTitleRegion19..H96.1</vt:lpstr>
      <vt:lpstr>ColumnTitleRegion2..C14.1</vt:lpstr>
      <vt:lpstr>ColumnTitleRegion20..C98.1</vt:lpstr>
      <vt:lpstr>ColumnTitleRegion21..D98.1</vt:lpstr>
      <vt:lpstr>ColumnTitleRegion22..H110.1</vt:lpstr>
      <vt:lpstr>ColumnTitleRegion23..C112.1</vt:lpstr>
      <vt:lpstr>ColumnTitleRegion24..D112.1</vt:lpstr>
      <vt:lpstr>ColumnTitleRegion25..H124.1</vt:lpstr>
      <vt:lpstr>ColumnTitleRegion26..C126.1</vt:lpstr>
      <vt:lpstr>ColumnTitleRegion27..D126.1</vt:lpstr>
      <vt:lpstr>ColumnTitleRegion28..H138.1</vt:lpstr>
      <vt:lpstr>ColumnTitleRegion29..C140.1</vt:lpstr>
      <vt:lpstr>ColumnTitleRegion3..D14.1</vt:lpstr>
      <vt:lpstr>ColumnTitleRegion30..D140.1</vt:lpstr>
      <vt:lpstr>ColumnTitleRegion31..H152.1</vt:lpstr>
      <vt:lpstr>ColumnTitleRegion32..C154.1</vt:lpstr>
      <vt:lpstr>ColumnTitleRegion33..D154.1</vt:lpstr>
      <vt:lpstr>ColumnTitleRegion34..H166.1</vt:lpstr>
      <vt:lpstr>ColumnTitleRegion35..C168.1</vt:lpstr>
      <vt:lpstr>ColumnTitleRegion36..D168.1</vt:lpstr>
      <vt:lpstr>ColumnTitleRegion4..H26.1</vt:lpstr>
      <vt:lpstr>ColumnTitleRegion5..C28.1</vt:lpstr>
      <vt:lpstr>ColumnTitleRegion6..D28.1</vt:lpstr>
      <vt:lpstr>ColumnTitleRegion7..H40.1</vt:lpstr>
      <vt:lpstr>ColumnTitleRegion8..C42.1</vt:lpstr>
      <vt:lpstr>ColumnTitleRegion9..D42.1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2019-12-03T00:53:38Z</dcterms:created>
  <dcterms:modified xsi:type="dcterms:W3CDTF">2021-09-24T13:42:05Z</dcterms:modified>
</cp:coreProperties>
</file>